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cowi-my.sharepoint.com/personal/fljo_cowi_com/Documents/"/>
    </mc:Choice>
  </mc:AlternateContent>
  <xr:revisionPtr revIDLastSave="0" documentId="8_{CD222081-EB54-4B8D-9331-A0C279A691AD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Ny Ellebjergn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3" i="4" l="1"/>
  <c r="Q39" i="4"/>
  <c r="X3" i="4"/>
  <c r="U3" i="4"/>
  <c r="D39" i="4"/>
  <c r="K39" i="4" s="1"/>
  <c r="Z3" i="4"/>
  <c r="S39" i="4" l="1"/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" i="4"/>
  <c r="X38" i="4" l="1"/>
  <c r="K38" i="4"/>
  <c r="C38" i="4"/>
  <c r="X37" i="4"/>
  <c r="C37" i="4"/>
  <c r="X36" i="4"/>
  <c r="C36" i="4"/>
  <c r="X35" i="4"/>
  <c r="C35" i="4"/>
  <c r="X34" i="4"/>
  <c r="K34" i="4"/>
  <c r="C34" i="4"/>
  <c r="X33" i="4"/>
  <c r="S33" i="4"/>
  <c r="C33" i="4"/>
  <c r="K33" i="4" s="1"/>
  <c r="X32" i="4"/>
  <c r="C32" i="4"/>
  <c r="X31" i="4"/>
  <c r="C31" i="4"/>
  <c r="S31" i="4" s="1"/>
  <c r="X30" i="4"/>
  <c r="C30" i="4"/>
  <c r="X29" i="4"/>
  <c r="C29" i="4"/>
  <c r="K29" i="4" s="1"/>
  <c r="X28" i="4"/>
  <c r="C28" i="4"/>
  <c r="X27" i="4"/>
  <c r="C27" i="4"/>
  <c r="S27" i="4" s="1"/>
  <c r="X26" i="4"/>
  <c r="C26" i="4"/>
  <c r="X25" i="4"/>
  <c r="C25" i="4"/>
  <c r="K25" i="4" s="1"/>
  <c r="X24" i="4"/>
  <c r="C24" i="4"/>
  <c r="X23" i="4"/>
  <c r="C23" i="4"/>
  <c r="S23" i="4" s="1"/>
  <c r="X22" i="4"/>
  <c r="C22" i="4"/>
  <c r="S21" i="4"/>
  <c r="X21" i="4"/>
  <c r="C21" i="4"/>
  <c r="K21" i="4" s="1"/>
  <c r="X20" i="4"/>
  <c r="C20" i="4"/>
  <c r="X19" i="4"/>
  <c r="K19" i="4"/>
  <c r="C19" i="4"/>
  <c r="S19" i="4" s="1"/>
  <c r="X18" i="4"/>
  <c r="C18" i="4"/>
  <c r="X17" i="4"/>
  <c r="C17" i="4"/>
  <c r="K17" i="4" s="1"/>
  <c r="X16" i="4"/>
  <c r="C16" i="4"/>
  <c r="X15" i="4"/>
  <c r="C15" i="4"/>
  <c r="S15" i="4" s="1"/>
  <c r="X14" i="4"/>
  <c r="C14" i="4"/>
  <c r="S13" i="4"/>
  <c r="X13" i="4"/>
  <c r="C13" i="4"/>
  <c r="K13" i="4" s="1"/>
  <c r="X12" i="4"/>
  <c r="C12" i="4"/>
  <c r="X11" i="4"/>
  <c r="C11" i="4"/>
  <c r="S11" i="4" s="1"/>
  <c r="X10" i="4"/>
  <c r="C10" i="4"/>
  <c r="S9" i="4"/>
  <c r="X9" i="4"/>
  <c r="C9" i="4"/>
  <c r="K9" i="4" s="1"/>
  <c r="X8" i="4"/>
  <c r="C8" i="4"/>
  <c r="X7" i="4"/>
  <c r="K7" i="4"/>
  <c r="C7" i="4"/>
  <c r="S7" i="4" s="1"/>
  <c r="X6" i="4"/>
  <c r="C6" i="4"/>
  <c r="X5" i="4"/>
  <c r="C5" i="4"/>
  <c r="K5" i="4" s="1"/>
  <c r="X4" i="4"/>
  <c r="C4" i="4"/>
  <c r="J3" i="4"/>
  <c r="C3" i="4"/>
  <c r="X39" i="4" l="1"/>
  <c r="S8" i="4"/>
  <c r="K8" i="4"/>
  <c r="S24" i="4"/>
  <c r="K24" i="4"/>
  <c r="K37" i="4"/>
  <c r="S37" i="4"/>
  <c r="S5" i="4"/>
  <c r="S17" i="4"/>
  <c r="S25" i="4"/>
  <c r="K30" i="4"/>
  <c r="S30" i="4"/>
  <c r="S35" i="4"/>
  <c r="K35" i="4"/>
  <c r="S16" i="4"/>
  <c r="K16" i="4"/>
  <c r="S12" i="4"/>
  <c r="K12" i="4"/>
  <c r="K27" i="4"/>
  <c r="S32" i="4"/>
  <c r="K32" i="4"/>
  <c r="K18" i="4"/>
  <c r="S18" i="4"/>
  <c r="K26" i="4"/>
  <c r="S26" i="4"/>
  <c r="K15" i="4"/>
  <c r="K23" i="4"/>
  <c r="S28" i="4"/>
  <c r="K28" i="4"/>
  <c r="S36" i="4"/>
  <c r="K36" i="4"/>
  <c r="S4" i="4"/>
  <c r="K4" i="4"/>
  <c r="K6" i="4"/>
  <c r="S6" i="4"/>
  <c r="S20" i="4"/>
  <c r="K20" i="4"/>
  <c r="S29" i="4"/>
  <c r="E4" i="4"/>
  <c r="S3" i="4"/>
  <c r="T3" i="4" s="1"/>
  <c r="K3" i="4"/>
  <c r="M3" i="4" s="1"/>
  <c r="K10" i="4"/>
  <c r="S10" i="4"/>
  <c r="K11" i="4"/>
  <c r="K14" i="4"/>
  <c r="S14" i="4"/>
  <c r="K22" i="4"/>
  <c r="S22" i="4"/>
  <c r="K31" i="4"/>
  <c r="S34" i="4"/>
  <c r="S38" i="4"/>
  <c r="E5" i="4" l="1"/>
  <c r="F4" i="4"/>
  <c r="I4" i="4" s="1"/>
  <c r="J4" i="4"/>
  <c r="V3" i="4"/>
  <c r="Y3" i="4" l="1"/>
  <c r="E6" i="4"/>
  <c r="J5" i="4"/>
  <c r="F5" i="4"/>
  <c r="I5" i="4" s="1"/>
  <c r="M4" i="4"/>
  <c r="M5" i="4" l="1"/>
  <c r="J6" i="4"/>
  <c r="F6" i="4"/>
  <c r="I6" i="4" s="1"/>
  <c r="E7" i="4"/>
  <c r="R4" i="4"/>
  <c r="T4" i="4" s="1"/>
  <c r="M6" i="4" l="1"/>
  <c r="U4" i="4"/>
  <c r="V4" i="4" s="1"/>
  <c r="J7" i="4"/>
  <c r="E8" i="4"/>
  <c r="F7" i="4"/>
  <c r="I7" i="4" s="1"/>
  <c r="M7" i="4" l="1"/>
  <c r="Z4" i="4"/>
  <c r="E9" i="4"/>
  <c r="F8" i="4"/>
  <c r="I8" i="4" s="1"/>
  <c r="J8" i="4"/>
  <c r="Y4" i="4"/>
  <c r="M8" i="4" l="1"/>
  <c r="E10" i="4"/>
  <c r="J9" i="4"/>
  <c r="F9" i="4"/>
  <c r="I9" i="4" s="1"/>
  <c r="R5" i="4"/>
  <c r="T5" i="4" s="1"/>
  <c r="M9" i="4" l="1"/>
  <c r="U5" i="4"/>
  <c r="Z5" i="4" s="1"/>
  <c r="J10" i="4"/>
  <c r="F10" i="4"/>
  <c r="I10" i="4" s="1"/>
  <c r="E11" i="4"/>
  <c r="M10" i="4" l="1"/>
  <c r="V5" i="4"/>
  <c r="Y5" i="4"/>
  <c r="J11" i="4"/>
  <c r="E12" i="4"/>
  <c r="F11" i="4"/>
  <c r="I11" i="4" s="1"/>
  <c r="M11" i="4" l="1"/>
  <c r="E13" i="4"/>
  <c r="F12" i="4"/>
  <c r="I12" i="4" s="1"/>
  <c r="J12" i="4"/>
  <c r="R6" i="4"/>
  <c r="T6" i="4" s="1"/>
  <c r="M12" i="4" l="1"/>
  <c r="J13" i="4"/>
  <c r="E14" i="4"/>
  <c r="F13" i="4"/>
  <c r="I13" i="4" s="1"/>
  <c r="U6" i="4"/>
  <c r="Y6" i="4" s="1"/>
  <c r="J14" i="4" l="1"/>
  <c r="E15" i="4"/>
  <c r="F14" i="4"/>
  <c r="I14" i="4" s="1"/>
  <c r="Z6" i="4"/>
  <c r="V6" i="4"/>
  <c r="R7" i="4" s="1"/>
  <c r="T7" i="4" s="1"/>
  <c r="M13" i="4"/>
  <c r="U7" i="4" l="1"/>
  <c r="Z7" i="4" s="1"/>
  <c r="J15" i="4"/>
  <c r="E16" i="4"/>
  <c r="F15" i="4"/>
  <c r="I15" i="4" s="1"/>
  <c r="M14" i="4"/>
  <c r="Y7" i="4" l="1"/>
  <c r="V7" i="4"/>
  <c r="R8" i="4" s="1"/>
  <c r="T8" i="4" s="1"/>
  <c r="U8" i="4" s="1"/>
  <c r="Y8" i="4" s="1"/>
  <c r="M15" i="4"/>
  <c r="E17" i="4"/>
  <c r="F16" i="4"/>
  <c r="I16" i="4" s="1"/>
  <c r="J16" i="4"/>
  <c r="M16" i="4" l="1"/>
  <c r="V8" i="4"/>
  <c r="R9" i="4" s="1"/>
  <c r="T9" i="4" s="1"/>
  <c r="Z8" i="4"/>
  <c r="J17" i="4"/>
  <c r="E18" i="4"/>
  <c r="F17" i="4"/>
  <c r="I17" i="4" s="1"/>
  <c r="M17" i="4" l="1"/>
  <c r="E19" i="4"/>
  <c r="J18" i="4"/>
  <c r="F18" i="4"/>
  <c r="I18" i="4" s="1"/>
  <c r="U9" i="4"/>
  <c r="Y9" i="4" s="1"/>
  <c r="M18" i="4" l="1"/>
  <c r="V9" i="4"/>
  <c r="R10" i="4" s="1"/>
  <c r="T10" i="4" s="1"/>
  <c r="Z9" i="4"/>
  <c r="J19" i="4"/>
  <c r="E20" i="4"/>
  <c r="F19" i="4"/>
  <c r="I19" i="4" s="1"/>
  <c r="M19" i="4" l="1"/>
  <c r="E21" i="4"/>
  <c r="F20" i="4"/>
  <c r="I20" i="4" s="1"/>
  <c r="J20" i="4"/>
  <c r="U10" i="4"/>
  <c r="Y10" i="4" s="1"/>
  <c r="M20" i="4" l="1"/>
  <c r="J21" i="4"/>
  <c r="E22" i="4"/>
  <c r="F21" i="4"/>
  <c r="I21" i="4" s="1"/>
  <c r="Z10" i="4"/>
  <c r="V10" i="4"/>
  <c r="R11" i="4" s="1"/>
  <c r="T11" i="4" s="1"/>
  <c r="M21" i="4" l="1"/>
  <c r="E23" i="4"/>
  <c r="J22" i="4"/>
  <c r="F22" i="4"/>
  <c r="I22" i="4" s="1"/>
  <c r="U11" i="4"/>
  <c r="V11" i="4" s="1"/>
  <c r="M22" i="4" l="1"/>
  <c r="Z11" i="4"/>
  <c r="Y11" i="4"/>
  <c r="R12" i="4" s="1"/>
  <c r="T12" i="4" s="1"/>
  <c r="J23" i="4"/>
  <c r="E24" i="4"/>
  <c r="F23" i="4"/>
  <c r="I23" i="4" s="1"/>
  <c r="U12" i="4" l="1"/>
  <c r="Z12" i="4" s="1"/>
  <c r="E25" i="4"/>
  <c r="F24" i="4"/>
  <c r="I24" i="4" s="1"/>
  <c r="J24" i="4"/>
  <c r="M23" i="4"/>
  <c r="V12" i="4"/>
  <c r="M24" i="4" l="1"/>
  <c r="Y12" i="4"/>
  <c r="R13" i="4" s="1"/>
  <c r="T13" i="4" s="1"/>
  <c r="U13" i="4" s="1"/>
  <c r="Z13" i="4" s="1"/>
  <c r="J25" i="4"/>
  <c r="E26" i="4"/>
  <c r="F25" i="4"/>
  <c r="I25" i="4" s="1"/>
  <c r="M25" i="4" l="1"/>
  <c r="V13" i="4"/>
  <c r="Y13" i="4"/>
  <c r="J26" i="4"/>
  <c r="E27" i="4"/>
  <c r="F26" i="4"/>
  <c r="I26" i="4" s="1"/>
  <c r="M26" i="4" l="1"/>
  <c r="R14" i="4"/>
  <c r="T14" i="4" s="1"/>
  <c r="J27" i="4"/>
  <c r="E28" i="4"/>
  <c r="F27" i="4"/>
  <c r="I27" i="4" s="1"/>
  <c r="U14" i="4" l="1"/>
  <c r="Y14" i="4" s="1"/>
  <c r="M27" i="4"/>
  <c r="E29" i="4"/>
  <c r="F28" i="4"/>
  <c r="I28" i="4" s="1"/>
  <c r="J28" i="4"/>
  <c r="Z14" i="4" l="1"/>
  <c r="V14" i="4"/>
  <c r="R15" i="4" s="1"/>
  <c r="T15" i="4" s="1"/>
  <c r="U15" i="4" s="1"/>
  <c r="V15" i="4" s="1"/>
  <c r="M28" i="4"/>
  <c r="J29" i="4"/>
  <c r="E30" i="4"/>
  <c r="F29" i="4"/>
  <c r="I29" i="4" s="1"/>
  <c r="M29" i="4" l="1"/>
  <c r="J30" i="4"/>
  <c r="E31" i="4"/>
  <c r="F30" i="4"/>
  <c r="I30" i="4" s="1"/>
  <c r="Z15" i="4"/>
  <c r="Y15" i="4"/>
  <c r="R16" i="4" s="1"/>
  <c r="T16" i="4" s="1"/>
  <c r="M30" i="4" l="1"/>
  <c r="U16" i="4"/>
  <c r="Y16" i="4" s="1"/>
  <c r="J31" i="4"/>
  <c r="E32" i="4"/>
  <c r="F31" i="4"/>
  <c r="I31" i="4" s="1"/>
  <c r="M31" i="4" s="1"/>
  <c r="V16" i="4" l="1"/>
  <c r="R17" i="4" s="1"/>
  <c r="T17" i="4" s="1"/>
  <c r="Z16" i="4"/>
  <c r="E33" i="4"/>
  <c r="F32" i="4"/>
  <c r="I32" i="4" s="1"/>
  <c r="J32" i="4"/>
  <c r="M32" i="4" l="1"/>
  <c r="J33" i="4"/>
  <c r="E34" i="4"/>
  <c r="F33" i="4"/>
  <c r="I33" i="4" s="1"/>
  <c r="M33" i="4" s="1"/>
  <c r="U17" i="4"/>
  <c r="Z17" i="4" s="1"/>
  <c r="V17" i="4" l="1"/>
  <c r="Y17" i="4"/>
  <c r="E35" i="4"/>
  <c r="J34" i="4"/>
  <c r="F34" i="4"/>
  <c r="I34" i="4" s="1"/>
  <c r="M34" i="4" l="1"/>
  <c r="J35" i="4"/>
  <c r="E36" i="4"/>
  <c r="F35" i="4"/>
  <c r="I35" i="4" s="1"/>
  <c r="M35" i="4" s="1"/>
  <c r="R18" i="4"/>
  <c r="T18" i="4" s="1"/>
  <c r="U18" i="4" l="1"/>
  <c r="Y18" i="4" s="1"/>
  <c r="Z18" i="4"/>
  <c r="E37" i="4"/>
  <c r="F36" i="4"/>
  <c r="I36" i="4" s="1"/>
  <c r="J36" i="4"/>
  <c r="M36" i="4" l="1"/>
  <c r="V18" i="4"/>
  <c r="R19" i="4" s="1"/>
  <c r="T19" i="4" s="1"/>
  <c r="J37" i="4"/>
  <c r="E38" i="4"/>
  <c r="F37" i="4"/>
  <c r="I37" i="4" s="1"/>
  <c r="M37" i="4" s="1"/>
  <c r="J38" i="4" l="1"/>
  <c r="E40" i="4"/>
  <c r="F38" i="4"/>
  <c r="I38" i="4" s="1"/>
  <c r="M38" i="4" s="1"/>
  <c r="U19" i="4"/>
  <c r="V19" i="4" s="1"/>
  <c r="Z19" i="4" l="1"/>
  <c r="Y19" i="4"/>
  <c r="R20" i="4" s="1"/>
  <c r="T20" i="4" s="1"/>
  <c r="U20" i="4" s="1"/>
  <c r="Y20" i="4" s="1"/>
  <c r="Z20" i="4" l="1"/>
  <c r="V20" i="4"/>
  <c r="R21" i="4" s="1"/>
  <c r="T21" i="4" s="1"/>
  <c r="U21" i="4" l="1"/>
  <c r="Z21" i="4" s="1"/>
  <c r="Y21" i="4" l="1"/>
  <c r="V21" i="4"/>
  <c r="R22" i="4" l="1"/>
  <c r="T22" i="4" s="1"/>
  <c r="U22" i="4" s="1"/>
  <c r="Y22" i="4" s="1"/>
  <c r="Z22" i="4" l="1"/>
  <c r="V22" i="4"/>
  <c r="R23" i="4" s="1"/>
  <c r="T23" i="4" s="1"/>
  <c r="U23" i="4" l="1"/>
  <c r="V23" i="4" s="1"/>
  <c r="Y23" i="4" l="1"/>
  <c r="R24" i="4"/>
  <c r="T24" i="4" s="1"/>
  <c r="U24" i="4" s="1"/>
  <c r="Y24" i="4" s="1"/>
  <c r="Z23" i="4"/>
  <c r="V24" i="4" l="1"/>
  <c r="R25" i="4" s="1"/>
  <c r="T25" i="4" s="1"/>
  <c r="Z24" i="4"/>
  <c r="U25" i="4" l="1"/>
  <c r="Z25" i="4" s="1"/>
  <c r="V25" i="4" l="1"/>
  <c r="Y25" i="4"/>
  <c r="R26" i="4" l="1"/>
  <c r="T26" i="4" s="1"/>
  <c r="U26" i="4" l="1"/>
  <c r="Y26" i="4" s="1"/>
  <c r="Z26" i="4"/>
  <c r="V26" i="4" l="1"/>
  <c r="R27" i="4" s="1"/>
  <c r="T27" i="4" s="1"/>
  <c r="U27" i="4" l="1"/>
  <c r="V27" i="4" s="1"/>
  <c r="Z27" i="4" l="1"/>
  <c r="Y27" i="4"/>
  <c r="R28" i="4" s="1"/>
  <c r="T28" i="4" s="1"/>
  <c r="U28" i="4" l="1"/>
  <c r="Z28" i="4" s="1"/>
  <c r="Y28" i="4" l="1"/>
  <c r="V28" i="4"/>
  <c r="R29" i="4" s="1"/>
  <c r="T29" i="4" s="1"/>
  <c r="U29" i="4" l="1"/>
  <c r="Z29" i="4" s="1"/>
  <c r="Y29" i="4" l="1"/>
  <c r="V29" i="4"/>
  <c r="R30" i="4" s="1"/>
  <c r="T30" i="4" s="1"/>
  <c r="U30" i="4" l="1"/>
  <c r="Y30" i="4" s="1"/>
  <c r="Z30" i="4" l="1"/>
  <c r="V30" i="4"/>
  <c r="R31" i="4" s="1"/>
  <c r="T31" i="4" s="1"/>
  <c r="U31" i="4" l="1"/>
  <c r="Z31" i="4" s="1"/>
  <c r="Y31" i="4" l="1"/>
  <c r="V31" i="4"/>
  <c r="R32" i="4" s="1"/>
  <c r="T32" i="4" s="1"/>
  <c r="U32" i="4" l="1"/>
  <c r="Y32" i="4" s="1"/>
  <c r="V32" i="4" l="1"/>
  <c r="R33" i="4" s="1"/>
  <c r="T33" i="4" s="1"/>
  <c r="Z32" i="4"/>
  <c r="U33" i="4" l="1"/>
  <c r="Z33" i="4" s="1"/>
  <c r="Y33" i="4" l="1"/>
  <c r="V33" i="4"/>
  <c r="R34" i="4" s="1"/>
  <c r="T34" i="4" s="1"/>
  <c r="U34" i="4" l="1"/>
  <c r="Y34" i="4" s="1"/>
  <c r="Z34" i="4"/>
  <c r="V34" i="4" l="1"/>
  <c r="R35" i="4" s="1"/>
  <c r="T35" i="4" s="1"/>
  <c r="U35" i="4" l="1"/>
  <c r="V35" i="4" s="1"/>
  <c r="Y35" i="4"/>
  <c r="Z35" i="4" l="1"/>
  <c r="R36" i="4"/>
  <c r="T36" i="4" s="1"/>
  <c r="U36" i="4" s="1"/>
  <c r="Y36" i="4" s="1"/>
  <c r="V36" i="4" l="1"/>
  <c r="R37" i="4" s="1"/>
  <c r="T37" i="4" s="1"/>
  <c r="Z36" i="4"/>
  <c r="U37" i="4" l="1"/>
  <c r="Z37" i="4" s="1"/>
  <c r="Y37" i="4" l="1"/>
  <c r="V37" i="4"/>
  <c r="R38" i="4" s="1"/>
  <c r="T38" i="4" s="1"/>
  <c r="U38" i="4" l="1"/>
  <c r="Y38" i="4" s="1"/>
  <c r="Y39" i="4" s="1"/>
  <c r="Y41" i="4" s="1"/>
  <c r="Y42" i="4" s="1"/>
  <c r="Z38" i="4" l="1"/>
  <c r="Z39" i="4" s="1"/>
  <c r="V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tc={71534EB0-6A72-4AA2-BA6F-A8BC2CDAAEDF}</author>
  </authors>
  <commentList>
    <comment ref="AA39" authorId="0" shapeId="0" xr:uid="{71534EB0-6A72-4AA2-BA6F-A8BC2CDAAEDF}">
      <text>
        <t>[Threaded comment]
Your version of Excel allows you to read this threaded comment; however, any edits to it will get removed if the file is opened in a newer version of Excel. Learn more: https://go.microsoft.com/fwlink/?linkid=870924
Comment:
    anvendes til resten af tømningstiden</t>
      </text>
    </comment>
  </commentList>
</comments>
</file>

<file path=xl/sharedStrings.xml><?xml version="1.0" encoding="utf-8"?>
<sst xmlns="http://schemas.openxmlformats.org/spreadsheetml/2006/main" count="29" uniqueCount="29">
  <si>
    <t>Tid</t>
  </si>
  <si>
    <t>Intensitet</t>
  </si>
  <si>
    <t>Ws,kritisk</t>
  </si>
  <si>
    <t>stofkoncentration indløb</t>
  </si>
  <si>
    <t>(min)</t>
  </si>
  <si>
    <t>(µm/s)</t>
  </si>
  <si>
    <t>µm per 10 min</t>
  </si>
  <si>
    <t>m³ for 20 ha/10min</t>
  </si>
  <si>
    <t>Vådt bassin m²</t>
  </si>
  <si>
    <t>vandhøjde m</t>
  </si>
  <si>
    <t>Areal</t>
  </si>
  <si>
    <t>h</t>
  </si>
  <si>
    <t>Vbassin</t>
  </si>
  <si>
    <t>Qind</t>
  </si>
  <si>
    <t>Ws, kritisk, cm/s</t>
  </si>
  <si>
    <t>Qud</t>
  </si>
  <si>
    <t>% tilbageholdelse</t>
  </si>
  <si>
    <t>bassinkoncentration t0</t>
  </si>
  <si>
    <t>tilført TSS gr</t>
  </si>
  <si>
    <t>TSS bassin gr/m³</t>
  </si>
  <si>
    <t>sedimentation i tidsskridt  TSS gr/m³</t>
  </si>
  <si>
    <t>tilbage i bassin</t>
  </si>
  <si>
    <t>fjernet uden sedimentation</t>
  </si>
  <si>
    <t>fjernet ved overløb</t>
  </si>
  <si>
    <t>tømningstid (timer)</t>
  </si>
  <si>
    <t xml:space="preserve">tilbageholdelse </t>
  </si>
  <si>
    <t>koncetration af TSS</t>
  </si>
  <si>
    <t>Est. Koncentration af Bisphenol a</t>
  </si>
  <si>
    <t>Estimat af Benz(A)Pyren  i udløbsvand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</si>
</sst>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"/>
    <numFmt numFmtId="167" formatCode="0.00000000"/>
    <numFmt numFmtId="168" formatCode="0.00000"/>
  </numFmts>
  <fonts count="1" x14ac:knownFonts="1"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8" fontId="0" fillId="0" borderId="0" xfId="0" applyNumberFormat="1"/>
    <xf numFmtId="0" fontId="0" fillId="0" borderId="0" xfId="0" applyFill="1"/>
    <xf numFmtId="167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167412</xdr:colOff>
      <xdr:row>44</xdr:row>
      <xdr:rowOff>40956</xdr:rowOff>
    </xdr:from>
    <xdr:to>
      <xdr:col>16</xdr:col>
      <xdr:colOff>402450</xdr:colOff>
      <xdr:row>68</xdr:row>
      <xdr:rowOff>41435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92FDE-25A9-4091-B8F9-068836C6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7087" y="6327456"/>
          <a:ext cx="4387938" cy="3429479"/>
        </a:xfrm>
        <a:prstGeom prst="rect">
          <a:avLst/>
        </a:prstGeom>
      </xdr:spPr>
    </xdr:pic>
    <xdr:clientData/>
  </xdr:twoCellAnchor>
  <xdr:twoCellAnchor editAs="oneCell">
    <xdr:from>
      <xdr:col>3</xdr:col>
      <xdr:colOff>515128</xdr:colOff>
      <xdr:row>44</xdr:row>
      <xdr:rowOff>116633</xdr:rowOff>
    </xdr:from>
    <xdr:to>
      <xdr:col>9</xdr:col>
      <xdr:colOff>146263</xdr:colOff>
      <xdr:row>68</xdr:row>
      <xdr:rowOff>2416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B44533-CC5F-4E3A-9E4A-842A07A87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9228" y="6403133"/>
          <a:ext cx="4765110" cy="33147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m Michelsen" id="{F994DE1F-13C4-404D-8419-A6297838FD40}" userId="S::kimh@cowi.com::d4a462bb-e513-4972-b405-8e070ba19e38" providerId="AD"/>
</personList>
</file>

<file path=xl/theme/theme1.xml><?xml version="1.0" encoding="utf-8"?>
<a:theme xmlns:a="http://schemas.openxmlformats.org/drawingml/2006/main" name="COWI 2015">
  <a:themeElements>
    <a:clrScheme name="COWI 2015">
      <a:dk1>
        <a:srgbClr val="000000"/>
      </a:dk1>
      <a:lt1>
        <a:srgbClr val="FFFFFF"/>
      </a:lt1>
      <a:dk2>
        <a:srgbClr val="58595B"/>
      </a:dk2>
      <a:lt2>
        <a:srgbClr val="D0C7BD"/>
      </a:lt2>
      <a:accent1>
        <a:srgbClr val="435A69"/>
      </a:accent1>
      <a:accent2>
        <a:srgbClr val="9DB8AF"/>
      </a:accent2>
      <a:accent3>
        <a:srgbClr val="F04E23"/>
      </a:accent3>
      <a:accent4>
        <a:srgbClr val="B3D455"/>
      </a:accent4>
      <a:accent5>
        <a:srgbClr val="009CDE"/>
      </a:accent5>
      <a:accent6>
        <a:srgbClr val="FBDB65"/>
      </a:accent6>
      <a:hlink>
        <a:srgbClr val="F04E23"/>
      </a:hlink>
      <a:folHlink>
        <a:srgbClr val="867E78"/>
      </a:folHlink>
    </a:clrScheme>
    <a:fontScheme name="COWI 2015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COWI 2015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OWI 2015" id="{C7D874C8-2039-466C-AD55-84BC20614C70}" vid="{A091C50E-1C2A-4C41-BA23-8AE5D2A8BD9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39" dT="2022-08-08T14:10:34.17" personId="{F994DE1F-13C4-404D-8419-A6297838FD40}" id="{71534EB0-6A72-4AA2-BA6F-A8BC2CDAAEDF}">
    <text>anvendes til resten af tømningstiden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1771-F679-4270-B1BA-A3F6E4D75419}">
  <dimension ref="A1:AQ46"/>
  <sheetViews>
    <sheetView tabSelected="1" zoomScale="98" zoomScaleNormal="98" workbookViewId="0">
      <selection activeCell="M2" sqref="M2"/>
    </sheetView>
  </sheetViews>
  <sheetFormatPr defaultRowHeight="11.25" x14ac:dyDescent="0.15"/>
  <cols>
    <col min="3" max="3" width="12.5" bestFit="1" customWidth="1"/>
    <col min="4" max="4" width="16.25" bestFit="1" customWidth="1"/>
    <col min="5" max="5" width="13" bestFit="1" customWidth="1"/>
    <col min="6" max="6" width="11.125" bestFit="1" customWidth="1"/>
    <col min="13" max="13" width="13.75" bestFit="1" customWidth="1"/>
    <col min="14" max="14" width="13.75" customWidth="1"/>
    <col min="17" max="17" width="15.125" style="6" bestFit="1" customWidth="1"/>
    <col min="18" max="18" width="19.25" bestFit="1" customWidth="1"/>
    <col min="20" max="20" width="14.5" bestFit="1" customWidth="1"/>
    <col min="21" max="21" width="30.25" bestFit="1" customWidth="1"/>
    <col min="22" max="22" width="12.75" bestFit="1" customWidth="1"/>
    <col min="23" max="23" width="12.75" customWidth="1"/>
    <col min="24" max="24" width="26.75" bestFit="1" customWidth="1"/>
    <col min="25" max="25" width="20.625" bestFit="1" customWidth="1"/>
    <col min="26" max="26" width="12.25" bestFit="1" customWidth="1"/>
    <col min="32" max="32" width="10.625" bestFit="1" customWidth="1"/>
  </cols>
  <sheetData>
    <row r="1" spans="1:43" x14ac:dyDescent="0.15">
      <c r="A1" t="s">
        <v>0</v>
      </c>
      <c r="B1" t="s">
        <v>1</v>
      </c>
      <c r="I1" t="s">
        <v>2</v>
      </c>
      <c r="S1">
        <v>43</v>
      </c>
      <c r="Y1" t="s">
        <v>3</v>
      </c>
      <c r="Z1">
        <v>5.0000000000000001E-3</v>
      </c>
    </row>
    <row r="2" spans="1:43" x14ac:dyDescent="0.1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I2" t="s">
        <v>11</v>
      </c>
      <c r="J2" t="s">
        <v>12</v>
      </c>
      <c r="K2" t="s">
        <v>13</v>
      </c>
      <c r="M2" t="s">
        <v>14</v>
      </c>
      <c r="O2" t="s">
        <v>15</v>
      </c>
      <c r="Q2" s="6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X2" t="s">
        <v>22</v>
      </c>
      <c r="Y2" t="s">
        <v>23</v>
      </c>
      <c r="Z2" t="s">
        <v>28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x14ac:dyDescent="0.15">
      <c r="A3">
        <v>0</v>
      </c>
      <c r="B3">
        <v>0.62955657502656204</v>
      </c>
      <c r="C3">
        <f>B3*10*60</f>
        <v>377.73394501593719</v>
      </c>
      <c r="D3" s="1">
        <f>(C3*10^-6)*10000*0.27</f>
        <v>1.0198816515430305</v>
      </c>
      <c r="E3">
        <v>265</v>
      </c>
      <c r="F3">
        <v>0.5</v>
      </c>
      <c r="G3">
        <f>23^2</f>
        <v>529</v>
      </c>
      <c r="I3">
        <v>0.5</v>
      </c>
      <c r="J3">
        <f>0.3*E3</f>
        <v>79.5</v>
      </c>
      <c r="K3" s="2">
        <f t="shared" ref="K3:K39" si="0">D3/(10*60)</f>
        <v>1.6998027525717174E-3</v>
      </c>
      <c r="L3" s="2"/>
      <c r="M3">
        <f>(I3/(J3/K3))*100</f>
        <v>1.0690583349507656E-3</v>
      </c>
      <c r="O3">
        <v>1</v>
      </c>
      <c r="Q3" s="6">
        <v>0.98</v>
      </c>
      <c r="R3" s="3">
        <v>0</v>
      </c>
      <c r="S3">
        <f t="shared" ref="S3:S39" si="1">D3*$S$1</f>
        <v>43.854911016350307</v>
      </c>
      <c r="T3" s="3">
        <f>S3/E3</f>
        <v>0.16549023025037851</v>
      </c>
      <c r="U3" s="3">
        <f>T3*Q3</f>
        <v>0.16218042564537094</v>
      </c>
      <c r="V3" s="3">
        <f t="shared" ref="V3:V38" si="2">(T3-U3)*E3</f>
        <v>0.87709822032700635</v>
      </c>
      <c r="W3" s="3"/>
      <c r="X3" s="3">
        <f>O3*$S$1</f>
        <v>43</v>
      </c>
      <c r="Y3">
        <f>(T3-U3)*O3</f>
        <v>3.3098046050075713E-3</v>
      </c>
      <c r="Z3" s="4">
        <f>$Z$1*(T3-U3)/43</f>
        <v>3.8486100058227575E-7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x14ac:dyDescent="0.15">
      <c r="A4">
        <v>10</v>
      </c>
      <c r="B4">
        <v>0.6569439452949738</v>
      </c>
      <c r="C4">
        <f t="shared" ref="C4:C38" si="3">B4*10*60</f>
        <v>394.16636717698429</v>
      </c>
      <c r="D4" s="1">
        <f t="shared" ref="D4:D38" si="4">(C4*10^-6)*10000*0.27</f>
        <v>1.0642491913778578</v>
      </c>
      <c r="E4" s="1">
        <f t="shared" ref="E4:E38" si="5">E3+D3-O3</f>
        <v>265.01988165154302</v>
      </c>
      <c r="F4">
        <f t="shared" ref="F4:F38" si="6">E4/G3</f>
        <v>0.50098276304639511</v>
      </c>
      <c r="G4">
        <f t="shared" ref="G4:G38" si="7">23^2</f>
        <v>529</v>
      </c>
      <c r="I4">
        <f>F4</f>
        <v>0.50098276304639511</v>
      </c>
      <c r="J4">
        <f t="shared" ref="J4:J38" si="8">E4*0.3</f>
        <v>79.505964495462905</v>
      </c>
      <c r="K4">
        <f t="shared" si="0"/>
        <v>1.7737486522964297E-3</v>
      </c>
      <c r="M4">
        <f t="shared" ref="M4:M38" si="9">(I4/(J4/K4))*100</f>
        <v>1.1176740090084623E-3</v>
      </c>
      <c r="O4">
        <v>1</v>
      </c>
      <c r="Q4" s="6">
        <v>0.98</v>
      </c>
      <c r="R4" s="3">
        <f>V3-Y3</f>
        <v>0.87378841572199883</v>
      </c>
      <c r="S4">
        <f t="shared" si="1"/>
        <v>45.762715229247888</v>
      </c>
      <c r="T4" s="3">
        <f t="shared" ref="T4:T38" si="10">(R4+S4)/E4</f>
        <v>0.17597360377018476</v>
      </c>
      <c r="U4" s="3">
        <f>T4*Q4</f>
        <v>0.17245413169478105</v>
      </c>
      <c r="V4" s="3">
        <f t="shared" si="2"/>
        <v>0.9327300728994008</v>
      </c>
      <c r="W4" s="3"/>
      <c r="X4" s="3">
        <f t="shared" ref="X4:X38" si="11">O4*$S$1</f>
        <v>43</v>
      </c>
      <c r="Y4">
        <f t="shared" ref="Y4:Y38" si="12">(T4-U4)*O4</f>
        <v>3.5194720754037068E-3</v>
      </c>
      <c r="Z4" s="4">
        <f t="shared" ref="Z4:Z38" si="13">$Z$1*(T4-U4)/43</f>
        <v>4.0924093900043103E-7</v>
      </c>
      <c r="AC4" s="6"/>
      <c r="AD4" s="6"/>
      <c r="AE4" s="6"/>
      <c r="AF4" s="7"/>
      <c r="AG4" s="6"/>
      <c r="AH4" s="6"/>
      <c r="AI4" s="6"/>
      <c r="AJ4" s="8"/>
      <c r="AK4" s="6"/>
      <c r="AL4" s="6"/>
      <c r="AM4" s="6"/>
      <c r="AN4" s="6"/>
      <c r="AO4" s="6"/>
      <c r="AP4" s="6"/>
      <c r="AQ4" s="6"/>
    </row>
    <row r="5" spans="1:43" x14ac:dyDescent="0.15">
      <c r="A5">
        <v>20</v>
      </c>
      <c r="B5">
        <v>0.68734623887041857</v>
      </c>
      <c r="C5">
        <f t="shared" si="3"/>
        <v>412.40774332225112</v>
      </c>
      <c r="D5" s="1">
        <f t="shared" si="4"/>
        <v>1.1135009069700781</v>
      </c>
      <c r="E5" s="1">
        <f t="shared" si="5"/>
        <v>265.0841308429209</v>
      </c>
      <c r="F5">
        <f t="shared" si="6"/>
        <v>0.50110421709436848</v>
      </c>
      <c r="G5">
        <f t="shared" si="7"/>
        <v>529</v>
      </c>
      <c r="I5">
        <f t="shared" ref="I5:I38" si="14">F5</f>
        <v>0.50110421709436848</v>
      </c>
      <c r="J5">
        <f t="shared" si="8"/>
        <v>79.525239252876261</v>
      </c>
      <c r="K5">
        <f t="shared" si="0"/>
        <v>1.85583484495013E-3</v>
      </c>
      <c r="M5">
        <f t="shared" si="9"/>
        <v>1.1693981379647955E-3</v>
      </c>
      <c r="O5">
        <v>1</v>
      </c>
      <c r="Q5" s="6">
        <v>0.97</v>
      </c>
      <c r="R5" s="3">
        <f t="shared" ref="R5:R38" si="15">V4-Y4</f>
        <v>0.92921060082399709</v>
      </c>
      <c r="S5">
        <f t="shared" si="1"/>
        <v>47.880538999713359</v>
      </c>
      <c r="T5" s="3">
        <f t="shared" si="10"/>
        <v>0.18412927792143174</v>
      </c>
      <c r="U5" s="3">
        <f t="shared" ref="U5:U38" si="16">T5*Q5</f>
        <v>0.17860539958378879</v>
      </c>
      <c r="V5" s="3">
        <f t="shared" si="2"/>
        <v>1.4642924880161206</v>
      </c>
      <c r="W5" s="3"/>
      <c r="X5" s="3">
        <f t="shared" si="11"/>
        <v>43</v>
      </c>
      <c r="Y5">
        <f t="shared" si="12"/>
        <v>5.5238783376429512E-3</v>
      </c>
      <c r="Z5" s="4">
        <f t="shared" si="13"/>
        <v>6.4231143460964556E-7</v>
      </c>
      <c r="AC5" s="6"/>
      <c r="AD5" s="6"/>
      <c r="AE5" s="6"/>
      <c r="AF5" s="7"/>
      <c r="AG5" s="6"/>
      <c r="AH5" s="6"/>
      <c r="AI5" s="6"/>
      <c r="AJ5" s="8"/>
      <c r="AK5" s="6"/>
      <c r="AL5" s="6"/>
      <c r="AM5" s="6"/>
      <c r="AN5" s="6"/>
      <c r="AO5" s="6"/>
      <c r="AP5" s="6"/>
      <c r="AQ5" s="6"/>
    </row>
    <row r="6" spans="1:43" x14ac:dyDescent="0.15">
      <c r="A6">
        <v>30</v>
      </c>
      <c r="B6">
        <v>0.72132287980151188</v>
      </c>
      <c r="C6">
        <f t="shared" si="3"/>
        <v>432.79372788090711</v>
      </c>
      <c r="D6" s="1">
        <f t="shared" si="4"/>
        <v>1.1685430652784492</v>
      </c>
      <c r="E6" s="1">
        <f t="shared" si="5"/>
        <v>265.197631749891</v>
      </c>
      <c r="F6">
        <f t="shared" si="6"/>
        <v>0.50131877457446317</v>
      </c>
      <c r="G6">
        <f t="shared" si="7"/>
        <v>529</v>
      </c>
      <c r="I6">
        <f t="shared" si="14"/>
        <v>0.50131877457446317</v>
      </c>
      <c r="J6">
        <f t="shared" si="8"/>
        <v>79.559289524967298</v>
      </c>
      <c r="K6">
        <f t="shared" si="0"/>
        <v>1.947571775464082E-3</v>
      </c>
      <c r="M6">
        <f t="shared" si="9"/>
        <v>1.227203387185937E-3</v>
      </c>
      <c r="O6">
        <v>1</v>
      </c>
      <c r="Q6" s="6">
        <v>0.97</v>
      </c>
      <c r="R6" s="3">
        <f t="shared" si="15"/>
        <v>1.4587686096784775</v>
      </c>
      <c r="S6">
        <f t="shared" si="1"/>
        <v>50.247351806973313</v>
      </c>
      <c r="T6" s="3">
        <f t="shared" si="10"/>
        <v>0.19497202925784818</v>
      </c>
      <c r="U6" s="3">
        <f t="shared" si="16"/>
        <v>0.18912286838011272</v>
      </c>
      <c r="V6" s="3">
        <f t="shared" si="2"/>
        <v>1.5511836124995577</v>
      </c>
      <c r="W6" s="3"/>
      <c r="X6" s="3">
        <f t="shared" si="11"/>
        <v>43</v>
      </c>
      <c r="Y6">
        <f t="shared" si="12"/>
        <v>5.8491608777354598E-3</v>
      </c>
      <c r="Z6" s="4">
        <f t="shared" si="13"/>
        <v>6.8013498578319294E-7</v>
      </c>
      <c r="AC6" s="6"/>
      <c r="AD6" s="6"/>
      <c r="AE6" s="6"/>
      <c r="AF6" s="7"/>
      <c r="AG6" s="6"/>
      <c r="AH6" s="6"/>
      <c r="AI6" s="6"/>
      <c r="AJ6" s="8"/>
      <c r="AK6" s="6"/>
      <c r="AL6" s="6"/>
      <c r="AM6" s="6"/>
      <c r="AN6" s="6"/>
      <c r="AO6" s="6"/>
      <c r="AP6" s="6"/>
      <c r="AQ6" s="6"/>
    </row>
    <row r="7" spans="1:43" x14ac:dyDescent="0.15">
      <c r="A7">
        <v>40</v>
      </c>
      <c r="B7">
        <v>0.75958535814229589</v>
      </c>
      <c r="C7">
        <f t="shared" si="3"/>
        <v>455.75121488537752</v>
      </c>
      <c r="D7" s="1">
        <f t="shared" si="4"/>
        <v>1.2305282801905195</v>
      </c>
      <c r="E7" s="1">
        <f t="shared" si="5"/>
        <v>265.36617481516947</v>
      </c>
      <c r="F7">
        <f t="shared" si="6"/>
        <v>0.50163738150315595</v>
      </c>
      <c r="G7">
        <f t="shared" si="7"/>
        <v>529</v>
      </c>
      <c r="I7">
        <f t="shared" si="14"/>
        <v>0.50163738150315595</v>
      </c>
      <c r="J7">
        <f t="shared" si="8"/>
        <v>79.609852444550839</v>
      </c>
      <c r="K7">
        <f t="shared" si="0"/>
        <v>2.0508804669841993E-3</v>
      </c>
      <c r="M7">
        <f t="shared" si="9"/>
        <v>1.292300231243982E-3</v>
      </c>
      <c r="O7">
        <v>1</v>
      </c>
      <c r="Q7" s="6">
        <v>0.97</v>
      </c>
      <c r="R7" s="3">
        <f t="shared" si="15"/>
        <v>1.5453344516218221</v>
      </c>
      <c r="S7">
        <f t="shared" si="1"/>
        <v>52.912716048192337</v>
      </c>
      <c r="T7" s="3">
        <f t="shared" si="10"/>
        <v>0.2052185081152291</v>
      </c>
      <c r="U7" s="3">
        <f t="shared" si="16"/>
        <v>0.19906195287177222</v>
      </c>
      <c r="V7" s="3">
        <f t="shared" si="2"/>
        <v>1.633741514994425</v>
      </c>
      <c r="W7" s="3"/>
      <c r="X7" s="3">
        <f t="shared" si="11"/>
        <v>43</v>
      </c>
      <c r="Y7">
        <f t="shared" si="12"/>
        <v>6.1565552434568738E-3</v>
      </c>
      <c r="Z7" s="4">
        <f t="shared" si="13"/>
        <v>7.1587851668103185E-7</v>
      </c>
      <c r="AC7" s="6"/>
      <c r="AD7" s="6"/>
      <c r="AE7" s="6"/>
      <c r="AF7" s="7"/>
      <c r="AG7" s="6"/>
      <c r="AH7" s="6"/>
      <c r="AI7" s="6"/>
      <c r="AJ7" s="8"/>
      <c r="AK7" s="6"/>
      <c r="AL7" s="6"/>
      <c r="AM7" s="6"/>
      <c r="AN7" s="6"/>
      <c r="AO7" s="6"/>
      <c r="AP7" s="6"/>
      <c r="AQ7" s="6"/>
    </row>
    <row r="8" spans="1:43" x14ac:dyDescent="0.15">
      <c r="A8">
        <v>50</v>
      </c>
      <c r="B8">
        <v>0.80305371123135139</v>
      </c>
      <c r="C8">
        <f t="shared" si="3"/>
        <v>481.83222673881085</v>
      </c>
      <c r="D8" s="1">
        <f t="shared" si="4"/>
        <v>1.3009470121947893</v>
      </c>
      <c r="E8" s="1">
        <f t="shared" si="5"/>
        <v>265.59670309536</v>
      </c>
      <c r="F8">
        <f t="shared" si="6"/>
        <v>0.5020731627511531</v>
      </c>
      <c r="G8">
        <f t="shared" si="7"/>
        <v>529</v>
      </c>
      <c r="I8">
        <f t="shared" si="14"/>
        <v>0.5020731627511531</v>
      </c>
      <c r="J8">
        <f t="shared" si="8"/>
        <v>79.679010928607994</v>
      </c>
      <c r="K8">
        <f t="shared" si="0"/>
        <v>2.1682450203246487E-3</v>
      </c>
      <c r="M8">
        <f t="shared" si="9"/>
        <v>1.3662539510552291E-3</v>
      </c>
      <c r="O8">
        <v>1</v>
      </c>
      <c r="Q8" s="6">
        <v>0.96</v>
      </c>
      <c r="R8" s="3">
        <f t="shared" si="15"/>
        <v>1.6275849597509682</v>
      </c>
      <c r="S8">
        <f t="shared" si="1"/>
        <v>55.940721524375938</v>
      </c>
      <c r="T8" s="3">
        <f t="shared" si="10"/>
        <v>0.21675083242075316</v>
      </c>
      <c r="U8" s="3">
        <f t="shared" si="16"/>
        <v>0.20808079912392302</v>
      </c>
      <c r="V8" s="3">
        <f t="shared" si="2"/>
        <v>2.3027322593650794</v>
      </c>
      <c r="W8" s="3"/>
      <c r="X8" s="3">
        <f t="shared" si="11"/>
        <v>43</v>
      </c>
      <c r="Y8">
        <f t="shared" si="12"/>
        <v>8.6700332968301375E-3</v>
      </c>
      <c r="Z8" s="4">
        <f t="shared" si="13"/>
        <v>1.0081434066081555E-6</v>
      </c>
      <c r="AC8" s="6"/>
      <c r="AD8" s="6"/>
      <c r="AE8" s="6"/>
      <c r="AF8" s="7"/>
      <c r="AG8" s="6"/>
      <c r="AH8" s="6"/>
      <c r="AI8" s="6"/>
      <c r="AJ8" s="8"/>
      <c r="AK8" s="6"/>
      <c r="AL8" s="6"/>
      <c r="AM8" s="6"/>
      <c r="AN8" s="6"/>
      <c r="AO8" s="6"/>
      <c r="AP8" s="6"/>
      <c r="AQ8" s="6"/>
    </row>
    <row r="9" spans="1:43" x14ac:dyDescent="0.15">
      <c r="A9">
        <v>60</v>
      </c>
      <c r="B9">
        <v>0.85294055196626772</v>
      </c>
      <c r="C9">
        <f t="shared" si="3"/>
        <v>511.76433117976069</v>
      </c>
      <c r="D9" s="1">
        <f t="shared" si="4"/>
        <v>1.3817636941853539</v>
      </c>
      <c r="E9" s="1">
        <f t="shared" si="5"/>
        <v>265.8976501075548</v>
      </c>
      <c r="F9">
        <f t="shared" si="6"/>
        <v>0.50264206069481054</v>
      </c>
      <c r="G9">
        <f t="shared" si="7"/>
        <v>529</v>
      </c>
      <c r="I9">
        <f t="shared" si="14"/>
        <v>0.50264206069481054</v>
      </c>
      <c r="J9">
        <f t="shared" si="8"/>
        <v>79.769295032266442</v>
      </c>
      <c r="K9">
        <f t="shared" si="0"/>
        <v>2.3029394903089232E-3</v>
      </c>
      <c r="M9">
        <f t="shared" si="9"/>
        <v>1.4511275931373174E-3</v>
      </c>
      <c r="O9">
        <v>1</v>
      </c>
      <c r="Q9" s="6">
        <v>0.96</v>
      </c>
      <c r="R9" s="3">
        <f t="shared" si="15"/>
        <v>2.2940622260682493</v>
      </c>
      <c r="S9">
        <f t="shared" si="1"/>
        <v>59.415838849970221</v>
      </c>
      <c r="T9" s="3">
        <f t="shared" si="10"/>
        <v>0.23208140820754528</v>
      </c>
      <c r="U9" s="3">
        <f t="shared" si="16"/>
        <v>0.22279815187924346</v>
      </c>
      <c r="V9" s="3">
        <f t="shared" si="2"/>
        <v>2.4683960430415413</v>
      </c>
      <c r="W9" s="3"/>
      <c r="X9" s="3">
        <f t="shared" si="11"/>
        <v>43</v>
      </c>
      <c r="Y9">
        <f t="shared" si="12"/>
        <v>9.2832563283018199E-3</v>
      </c>
      <c r="Z9" s="4">
        <f t="shared" si="13"/>
        <v>1.0794484102676536E-6</v>
      </c>
      <c r="AC9" s="6"/>
      <c r="AD9" s="6"/>
      <c r="AE9" s="6"/>
      <c r="AF9" s="7"/>
      <c r="AG9" s="6"/>
      <c r="AH9" s="6"/>
      <c r="AI9" s="6"/>
      <c r="AJ9" s="8"/>
      <c r="AK9" s="6"/>
      <c r="AL9" s="6"/>
      <c r="AM9" s="6"/>
      <c r="AN9" s="6"/>
      <c r="AO9" s="6"/>
      <c r="AP9" s="6"/>
      <c r="AQ9" s="6"/>
    </row>
    <row r="10" spans="1:43" x14ac:dyDescent="0.15">
      <c r="A10">
        <v>70</v>
      </c>
      <c r="B10">
        <v>0.91087986953033218</v>
      </c>
      <c r="C10">
        <f t="shared" si="3"/>
        <v>546.5279217181992</v>
      </c>
      <c r="D10" s="1">
        <f t="shared" si="4"/>
        <v>1.4756253886391377</v>
      </c>
      <c r="E10" s="1">
        <f t="shared" si="5"/>
        <v>266.27941380174013</v>
      </c>
      <c r="F10">
        <f t="shared" si="6"/>
        <v>0.50336373119421574</v>
      </c>
      <c r="G10">
        <f t="shared" si="7"/>
        <v>529</v>
      </c>
      <c r="I10">
        <f t="shared" si="14"/>
        <v>0.50336373119421574</v>
      </c>
      <c r="J10">
        <f t="shared" si="8"/>
        <v>79.883824140522037</v>
      </c>
      <c r="K10">
        <f t="shared" si="0"/>
        <v>2.4593756477318961E-3</v>
      </c>
      <c r="M10">
        <f t="shared" si="9"/>
        <v>1.5497011012803377E-3</v>
      </c>
      <c r="O10">
        <v>1</v>
      </c>
      <c r="Q10" s="6">
        <v>0.96</v>
      </c>
      <c r="R10" s="3">
        <f t="shared" si="15"/>
        <v>2.4591127867132396</v>
      </c>
      <c r="S10">
        <f t="shared" si="1"/>
        <v>63.451891711482922</v>
      </c>
      <c r="T10" s="3">
        <f t="shared" si="10"/>
        <v>0.24752572328881037</v>
      </c>
      <c r="U10" s="3">
        <f t="shared" si="16"/>
        <v>0.23762469435725794</v>
      </c>
      <c r="V10" s="3">
        <f t="shared" si="2"/>
        <v>2.636440179927849</v>
      </c>
      <c r="W10" s="3"/>
      <c r="X10" s="3">
        <f t="shared" si="11"/>
        <v>43</v>
      </c>
      <c r="Y10">
        <f t="shared" si="12"/>
        <v>9.9010289315524247E-3</v>
      </c>
      <c r="Z10" s="4">
        <f t="shared" si="13"/>
        <v>1.1512824339014447E-6</v>
      </c>
      <c r="AC10" s="6"/>
      <c r="AD10" s="6"/>
      <c r="AE10" s="6"/>
      <c r="AF10" s="7"/>
      <c r="AG10" s="6"/>
      <c r="AH10" s="6"/>
      <c r="AI10" s="6"/>
      <c r="AJ10" s="8"/>
      <c r="AK10" s="6"/>
      <c r="AL10" s="6"/>
      <c r="AM10" s="6"/>
      <c r="AN10" s="6"/>
      <c r="AO10" s="6"/>
      <c r="AP10" s="6"/>
      <c r="AQ10" s="6"/>
    </row>
    <row r="11" spans="1:43" x14ac:dyDescent="0.15">
      <c r="A11">
        <v>80</v>
      </c>
      <c r="B11">
        <v>0.97913144783072603</v>
      </c>
      <c r="C11">
        <f t="shared" si="3"/>
        <v>587.47886869843558</v>
      </c>
      <c r="D11" s="1">
        <f t="shared" si="4"/>
        <v>1.5861929454857759</v>
      </c>
      <c r="E11" s="1">
        <f t="shared" si="5"/>
        <v>266.75503919037925</v>
      </c>
      <c r="F11">
        <f t="shared" si="6"/>
        <v>0.50426283400827832</v>
      </c>
      <c r="G11">
        <f t="shared" si="7"/>
        <v>529</v>
      </c>
      <c r="I11">
        <f t="shared" si="14"/>
        <v>0.50426283400827832</v>
      </c>
      <c r="J11">
        <f t="shared" si="8"/>
        <v>80.026511757113767</v>
      </c>
      <c r="K11">
        <f t="shared" si="0"/>
        <v>2.6436549091429598E-3</v>
      </c>
      <c r="M11">
        <f t="shared" si="9"/>
        <v>1.6658190983887585E-3</v>
      </c>
      <c r="O11">
        <v>1</v>
      </c>
      <c r="Q11" s="6">
        <v>0.96</v>
      </c>
      <c r="R11" s="3">
        <f t="shared" si="15"/>
        <v>2.6265391509962965</v>
      </c>
      <c r="S11">
        <f t="shared" si="1"/>
        <v>68.206296655888366</v>
      </c>
      <c r="T11" s="3">
        <f t="shared" si="10"/>
        <v>0.26553513673768792</v>
      </c>
      <c r="U11" s="3">
        <f t="shared" si="16"/>
        <v>0.2549137312681804</v>
      </c>
      <c r="V11" s="3">
        <f t="shared" si="2"/>
        <v>2.8333134322753861</v>
      </c>
      <c r="W11" s="3"/>
      <c r="X11" s="3">
        <f t="shared" si="11"/>
        <v>43</v>
      </c>
      <c r="Y11">
        <f t="shared" si="12"/>
        <v>1.0621405469507517E-2</v>
      </c>
      <c r="Z11" s="4">
        <f t="shared" si="13"/>
        <v>1.2350471476171531E-6</v>
      </c>
      <c r="AC11" s="6"/>
      <c r="AD11" s="6"/>
      <c r="AE11" s="6"/>
      <c r="AF11" s="7"/>
      <c r="AG11" s="6"/>
      <c r="AH11" s="6"/>
      <c r="AI11" s="6"/>
      <c r="AJ11" s="8"/>
      <c r="AK11" s="6"/>
      <c r="AL11" s="6"/>
      <c r="AM11" s="6"/>
      <c r="AN11" s="6"/>
      <c r="AO11" s="6"/>
      <c r="AP11" s="6"/>
      <c r="AQ11" s="6"/>
    </row>
    <row r="12" spans="1:43" x14ac:dyDescent="0.15">
      <c r="A12">
        <v>90</v>
      </c>
      <c r="B12">
        <v>1.0609188941714607</v>
      </c>
      <c r="C12">
        <f t="shared" si="3"/>
        <v>636.55133650287644</v>
      </c>
      <c r="D12" s="1">
        <f t="shared" si="4"/>
        <v>1.7186886085577666</v>
      </c>
      <c r="E12" s="1">
        <f t="shared" si="5"/>
        <v>267.34123213586503</v>
      </c>
      <c r="F12">
        <f t="shared" si="6"/>
        <v>0.50537094921713621</v>
      </c>
      <c r="G12">
        <f t="shared" si="7"/>
        <v>529</v>
      </c>
      <c r="I12">
        <f t="shared" si="14"/>
        <v>0.50537094921713621</v>
      </c>
      <c r="J12">
        <f t="shared" si="8"/>
        <v>80.2023696407595</v>
      </c>
      <c r="K12">
        <f t="shared" si="0"/>
        <v>2.8644810142629444E-3</v>
      </c>
      <c r="M12">
        <f t="shared" si="9"/>
        <v>1.8049659825223345E-3</v>
      </c>
      <c r="O12">
        <v>1</v>
      </c>
      <c r="Q12" s="6">
        <v>0.96</v>
      </c>
      <c r="R12" s="3">
        <f t="shared" si="15"/>
        <v>2.8226920268058784</v>
      </c>
      <c r="S12">
        <f t="shared" si="1"/>
        <v>73.90361016798397</v>
      </c>
      <c r="T12" s="3">
        <f t="shared" si="10"/>
        <v>0.28699763811890006</v>
      </c>
      <c r="U12" s="3">
        <f t="shared" si="16"/>
        <v>0.27551773259414403</v>
      </c>
      <c r="V12" s="3">
        <f t="shared" si="2"/>
        <v>3.0690520877916008</v>
      </c>
      <c r="W12" s="3"/>
      <c r="X12" s="3">
        <f t="shared" si="11"/>
        <v>43</v>
      </c>
      <c r="Y12">
        <f t="shared" si="12"/>
        <v>1.1479905524756029E-2</v>
      </c>
      <c r="Z12" s="4">
        <f t="shared" si="13"/>
        <v>1.3348727354367476E-6</v>
      </c>
      <c r="AC12" s="6"/>
      <c r="AD12" s="6"/>
      <c r="AE12" s="6"/>
      <c r="AF12" s="7"/>
      <c r="AG12" s="6"/>
      <c r="AH12" s="6"/>
      <c r="AI12" s="6"/>
      <c r="AJ12" s="8"/>
      <c r="AK12" s="6"/>
      <c r="AL12" s="6"/>
      <c r="AM12" s="6"/>
      <c r="AN12" s="6"/>
      <c r="AO12" s="6"/>
      <c r="AP12" s="6"/>
      <c r="AQ12" s="6"/>
    </row>
    <row r="13" spans="1:43" x14ac:dyDescent="0.15">
      <c r="A13">
        <v>100</v>
      </c>
      <c r="B13">
        <v>1.1610168158247005</v>
      </c>
      <c r="C13">
        <f t="shared" si="3"/>
        <v>696.61008949482027</v>
      </c>
      <c r="D13" s="1">
        <f t="shared" si="4"/>
        <v>1.8808472416360149</v>
      </c>
      <c r="E13" s="1">
        <f t="shared" si="5"/>
        <v>268.05992074442281</v>
      </c>
      <c r="F13">
        <f t="shared" si="6"/>
        <v>0.50672952881743438</v>
      </c>
      <c r="G13">
        <f t="shared" si="7"/>
        <v>529</v>
      </c>
      <c r="I13">
        <f t="shared" si="14"/>
        <v>0.50672952881743438</v>
      </c>
      <c r="J13">
        <f t="shared" si="8"/>
        <v>80.417976223326846</v>
      </c>
      <c r="K13">
        <f t="shared" si="0"/>
        <v>3.1347454027266914E-3</v>
      </c>
      <c r="M13">
        <f t="shared" si="9"/>
        <v>1.9752649040495848E-3</v>
      </c>
      <c r="O13">
        <v>1</v>
      </c>
      <c r="Q13" s="6">
        <v>0.95</v>
      </c>
      <c r="R13" s="3">
        <f t="shared" si="15"/>
        <v>3.0575721822668447</v>
      </c>
      <c r="S13">
        <f t="shared" si="1"/>
        <v>80.876431390348642</v>
      </c>
      <c r="T13" s="3">
        <f t="shared" si="10"/>
        <v>0.31311657236756751</v>
      </c>
      <c r="U13" s="3">
        <f t="shared" si="16"/>
        <v>0.29746074374918913</v>
      </c>
      <c r="V13" s="3">
        <f t="shared" si="2"/>
        <v>4.1967001786307767</v>
      </c>
      <c r="W13" s="3"/>
      <c r="X13" s="3">
        <f t="shared" si="11"/>
        <v>43</v>
      </c>
      <c r="Y13">
        <f t="shared" si="12"/>
        <v>1.5655828618378387E-2</v>
      </c>
      <c r="Z13" s="4">
        <f t="shared" si="13"/>
        <v>1.8204451881835334E-6</v>
      </c>
      <c r="AC13" s="6"/>
      <c r="AD13" s="6"/>
      <c r="AE13" s="6"/>
      <c r="AF13" s="7"/>
      <c r="AG13" s="6"/>
      <c r="AH13" s="6"/>
      <c r="AI13" s="6"/>
      <c r="AJ13" s="8"/>
      <c r="AK13" s="6"/>
      <c r="AL13" s="6"/>
      <c r="AM13" s="6"/>
      <c r="AN13" s="6"/>
      <c r="AO13" s="6"/>
      <c r="AP13" s="6"/>
      <c r="AQ13" s="6"/>
    </row>
    <row r="14" spans="1:43" x14ac:dyDescent="0.15">
      <c r="A14">
        <v>110</v>
      </c>
      <c r="B14">
        <v>1.2868340642328726</v>
      </c>
      <c r="C14">
        <f t="shared" si="3"/>
        <v>772.10043853972354</v>
      </c>
      <c r="D14" s="1">
        <f t="shared" si="4"/>
        <v>2.0846711840572536</v>
      </c>
      <c r="E14" s="1">
        <f t="shared" si="5"/>
        <v>268.9407679860588</v>
      </c>
      <c r="F14">
        <f t="shared" si="6"/>
        <v>0.50839464647648169</v>
      </c>
      <c r="G14">
        <f t="shared" si="7"/>
        <v>529</v>
      </c>
      <c r="I14">
        <f t="shared" si="14"/>
        <v>0.50839464647648169</v>
      </c>
      <c r="J14">
        <f t="shared" si="8"/>
        <v>80.682230395817641</v>
      </c>
      <c r="K14">
        <f t="shared" si="0"/>
        <v>3.4744519734287559E-3</v>
      </c>
      <c r="M14">
        <f t="shared" si="9"/>
        <v>2.1893207141958134E-3</v>
      </c>
      <c r="O14">
        <v>1</v>
      </c>
      <c r="Q14" s="6">
        <v>0.94</v>
      </c>
      <c r="R14" s="3">
        <f t="shared" si="15"/>
        <v>4.1810443500123986</v>
      </c>
      <c r="S14">
        <f t="shared" si="1"/>
        <v>89.640860914461911</v>
      </c>
      <c r="T14" s="3">
        <f t="shared" si="10"/>
        <v>0.34885713299271087</v>
      </c>
      <c r="U14" s="3">
        <f t="shared" si="16"/>
        <v>0.32792570501314822</v>
      </c>
      <c r="V14" s="3">
        <f t="shared" si="2"/>
        <v>5.6293143158684593</v>
      </c>
      <c r="W14" s="3"/>
      <c r="X14" s="3">
        <f t="shared" si="11"/>
        <v>43</v>
      </c>
      <c r="Y14">
        <f t="shared" si="12"/>
        <v>2.0931427979562656E-2</v>
      </c>
      <c r="Z14" s="4">
        <f t="shared" si="13"/>
        <v>2.4338869743677504E-6</v>
      </c>
      <c r="AC14" s="6"/>
      <c r="AD14" s="6"/>
      <c r="AE14" s="6"/>
      <c r="AF14" s="7"/>
      <c r="AG14" s="6"/>
      <c r="AH14" s="6"/>
      <c r="AI14" s="6"/>
      <c r="AJ14" s="8"/>
      <c r="AK14" s="6"/>
      <c r="AL14" s="6"/>
      <c r="AM14" s="6"/>
      <c r="AN14" s="6"/>
      <c r="AO14" s="6"/>
      <c r="AP14" s="6"/>
      <c r="AQ14" s="6"/>
    </row>
    <row r="15" spans="1:43" x14ac:dyDescent="0.15">
      <c r="A15">
        <v>120</v>
      </c>
      <c r="B15">
        <v>1.4505687110946346</v>
      </c>
      <c r="C15">
        <f t="shared" si="3"/>
        <v>870.34122665678069</v>
      </c>
      <c r="D15" s="1">
        <f t="shared" si="4"/>
        <v>2.3499213119733078</v>
      </c>
      <c r="E15" s="1">
        <f t="shared" si="5"/>
        <v>270.02543917011604</v>
      </c>
      <c r="F15">
        <f t="shared" si="6"/>
        <v>0.51044506459379213</v>
      </c>
      <c r="G15">
        <f t="shared" si="7"/>
        <v>529</v>
      </c>
      <c r="I15">
        <f t="shared" si="14"/>
        <v>0.51044506459379213</v>
      </c>
      <c r="J15">
        <f t="shared" si="8"/>
        <v>81.007631751034808</v>
      </c>
      <c r="K15">
        <f>D15/(10*60)</f>
        <v>3.9165355199555132E-3</v>
      </c>
      <c r="M15">
        <f t="shared" si="9"/>
        <v>2.4678862759644066E-3</v>
      </c>
      <c r="O15">
        <v>1</v>
      </c>
      <c r="Q15" s="6">
        <v>0.91</v>
      </c>
      <c r="R15" s="3">
        <f t="shared" si="15"/>
        <v>5.6083828878888964</v>
      </c>
      <c r="S15">
        <f t="shared" si="1"/>
        <v>101.04661641485224</v>
      </c>
      <c r="T15" s="3">
        <f t="shared" si="10"/>
        <v>0.39498130113418117</v>
      </c>
      <c r="U15" s="3">
        <f t="shared" si="16"/>
        <v>0.35943298403210489</v>
      </c>
      <c r="V15" s="3">
        <f t="shared" si="2"/>
        <v>9.5989499372466973</v>
      </c>
      <c r="W15" s="3"/>
      <c r="X15" s="3">
        <f t="shared" si="11"/>
        <v>43</v>
      </c>
      <c r="Y15">
        <f t="shared" si="12"/>
        <v>3.5548317102076288E-2</v>
      </c>
      <c r="Z15" s="4">
        <f t="shared" si="13"/>
        <v>4.1335252444274755E-6</v>
      </c>
      <c r="AC15" s="6"/>
      <c r="AD15" s="6"/>
      <c r="AE15" s="6"/>
      <c r="AF15" s="7"/>
      <c r="AG15" s="6"/>
      <c r="AH15" s="6"/>
      <c r="AI15" s="6"/>
      <c r="AJ15" s="8"/>
      <c r="AK15" s="6"/>
      <c r="AL15" s="6"/>
      <c r="AM15" s="6"/>
      <c r="AN15" s="6"/>
      <c r="AO15" s="6"/>
      <c r="AP15" s="6"/>
      <c r="AQ15" s="6"/>
    </row>
    <row r="16" spans="1:43" x14ac:dyDescent="0.15">
      <c r="A16">
        <v>130</v>
      </c>
      <c r="B16">
        <v>1.6739346613529145</v>
      </c>
      <c r="C16">
        <f t="shared" si="3"/>
        <v>1004.3607968117486</v>
      </c>
      <c r="D16" s="1">
        <f t="shared" si="4"/>
        <v>2.7117741513917215</v>
      </c>
      <c r="E16" s="1">
        <f t="shared" si="5"/>
        <v>271.37536048208938</v>
      </c>
      <c r="F16">
        <f t="shared" si="6"/>
        <v>0.51299690072228621</v>
      </c>
      <c r="G16">
        <f t="shared" si="7"/>
        <v>529</v>
      </c>
      <c r="I16">
        <f t="shared" si="14"/>
        <v>0.51299690072228621</v>
      </c>
      <c r="J16">
        <f t="shared" si="8"/>
        <v>81.412608144626816</v>
      </c>
      <c r="K16">
        <f t="shared" si="0"/>
        <v>4.5196235856528695E-3</v>
      </c>
      <c r="M16">
        <f t="shared" si="9"/>
        <v>2.8479039607138437E-3</v>
      </c>
      <c r="O16">
        <v>1</v>
      </c>
      <c r="Q16" s="6">
        <v>0.9</v>
      </c>
      <c r="R16" s="3">
        <f t="shared" si="15"/>
        <v>9.5634016201446208</v>
      </c>
      <c r="S16">
        <f t="shared" si="1"/>
        <v>116.60628850984402</v>
      </c>
      <c r="T16" s="3">
        <f t="shared" si="10"/>
        <v>0.46492684489060593</v>
      </c>
      <c r="U16" s="3">
        <f t="shared" si="16"/>
        <v>0.41843416040154535</v>
      </c>
      <c r="V16" s="3">
        <f t="shared" si="2"/>
        <v>12.61696901299886</v>
      </c>
      <c r="W16" s="3"/>
      <c r="X16" s="3">
        <f t="shared" si="11"/>
        <v>43</v>
      </c>
      <c r="Y16">
        <f t="shared" si="12"/>
        <v>4.6492684489060576E-2</v>
      </c>
      <c r="Z16" s="4">
        <f t="shared" si="13"/>
        <v>5.4061261033791372E-6</v>
      </c>
      <c r="AC16" s="6"/>
      <c r="AD16" s="6"/>
      <c r="AE16" s="6"/>
      <c r="AF16" s="7"/>
      <c r="AG16" s="6"/>
      <c r="AH16" s="6"/>
      <c r="AI16" s="6"/>
      <c r="AJ16" s="8"/>
      <c r="AK16" s="6"/>
      <c r="AL16" s="6"/>
      <c r="AM16" s="6"/>
      <c r="AN16" s="6"/>
      <c r="AO16" s="6"/>
      <c r="AP16" s="6"/>
      <c r="AQ16" s="6"/>
    </row>
    <row r="17" spans="1:43" x14ac:dyDescent="0.15">
      <c r="A17">
        <v>140</v>
      </c>
      <c r="B17">
        <v>1.9999922736348068</v>
      </c>
      <c r="C17">
        <f t="shared" si="3"/>
        <v>1199.9953641808841</v>
      </c>
      <c r="D17" s="1">
        <f t="shared" si="4"/>
        <v>3.2399874832883868</v>
      </c>
      <c r="E17" s="1">
        <f t="shared" si="5"/>
        <v>273.08713463348107</v>
      </c>
      <c r="F17">
        <f t="shared" si="6"/>
        <v>0.51623276868332901</v>
      </c>
      <c r="G17">
        <f t="shared" si="7"/>
        <v>529</v>
      </c>
      <c r="I17">
        <f t="shared" si="14"/>
        <v>0.51623276868332901</v>
      </c>
      <c r="J17">
        <f t="shared" si="8"/>
        <v>81.926140390044324</v>
      </c>
      <c r="K17">
        <f t="shared" si="0"/>
        <v>5.3999791388139777E-3</v>
      </c>
      <c r="M17">
        <f t="shared" si="9"/>
        <v>3.4026333577907861E-3</v>
      </c>
      <c r="O17">
        <v>1</v>
      </c>
      <c r="Q17" s="6">
        <v>0.9</v>
      </c>
      <c r="R17" s="3">
        <f t="shared" si="15"/>
        <v>12.5704763285098</v>
      </c>
      <c r="S17">
        <f t="shared" si="1"/>
        <v>139.31946178140063</v>
      </c>
      <c r="T17" s="3">
        <f t="shared" si="10"/>
        <v>0.55619587613955801</v>
      </c>
      <c r="U17" s="3">
        <f t="shared" si="16"/>
        <v>0.50057628852560221</v>
      </c>
      <c r="V17" s="3">
        <f t="shared" si="2"/>
        <v>15.188993810991043</v>
      </c>
      <c r="W17" s="3"/>
      <c r="X17" s="3">
        <f t="shared" si="11"/>
        <v>43</v>
      </c>
      <c r="Y17">
        <f t="shared" si="12"/>
        <v>5.5619587613955801E-2</v>
      </c>
      <c r="Z17" s="4">
        <f t="shared" si="13"/>
        <v>6.4673939085995117E-6</v>
      </c>
      <c r="AC17" s="6"/>
      <c r="AD17" s="6"/>
      <c r="AE17" s="6"/>
      <c r="AF17" s="7"/>
      <c r="AG17" s="6"/>
      <c r="AH17" s="6"/>
      <c r="AI17" s="6"/>
      <c r="AJ17" s="8"/>
      <c r="AK17" s="6"/>
      <c r="AL17" s="6"/>
      <c r="AM17" s="6"/>
      <c r="AN17" s="6"/>
      <c r="AO17" s="6"/>
      <c r="AP17" s="6"/>
      <c r="AQ17" s="6"/>
    </row>
    <row r="18" spans="1:43" x14ac:dyDescent="0.15">
      <c r="A18">
        <v>150</v>
      </c>
      <c r="B18">
        <v>2.5289893390027958</v>
      </c>
      <c r="C18">
        <f t="shared" si="3"/>
        <v>1517.3936034016774</v>
      </c>
      <c r="D18" s="1">
        <f t="shared" si="4"/>
        <v>4.0969627291845292</v>
      </c>
      <c r="E18" s="1">
        <f t="shared" si="5"/>
        <v>275.32712211676943</v>
      </c>
      <c r="F18">
        <f t="shared" si="6"/>
        <v>0.52046714955911044</v>
      </c>
      <c r="G18">
        <f t="shared" si="7"/>
        <v>529</v>
      </c>
      <c r="I18">
        <f t="shared" si="14"/>
        <v>0.52046714955911044</v>
      </c>
      <c r="J18">
        <f t="shared" si="8"/>
        <v>82.598136635030826</v>
      </c>
      <c r="K18">
        <f t="shared" si="0"/>
        <v>6.828271215307549E-3</v>
      </c>
      <c r="M18">
        <f t="shared" si="9"/>
        <v>4.3026283650331116E-3</v>
      </c>
      <c r="O18">
        <v>1</v>
      </c>
      <c r="Q18" s="6">
        <v>0.9</v>
      </c>
      <c r="R18" s="3">
        <f t="shared" si="15"/>
        <v>15.133374223377087</v>
      </c>
      <c r="S18">
        <f t="shared" si="1"/>
        <v>176.16939735493474</v>
      </c>
      <c r="T18" s="3">
        <f t="shared" si="10"/>
        <v>0.69481992949891114</v>
      </c>
      <c r="U18" s="3">
        <f t="shared" si="16"/>
        <v>0.62533793654902003</v>
      </c>
      <c r="V18" s="3">
        <f t="shared" si="2"/>
        <v>19.130277157831181</v>
      </c>
      <c r="W18" s="3"/>
      <c r="X18" s="3">
        <f t="shared" si="11"/>
        <v>43</v>
      </c>
      <c r="Y18">
        <f t="shared" si="12"/>
        <v>6.9481992949891103E-2</v>
      </c>
      <c r="Z18" s="4">
        <f t="shared" si="13"/>
        <v>8.0793015058012912E-6</v>
      </c>
      <c r="AC18" s="6"/>
      <c r="AD18" s="6"/>
      <c r="AE18" s="6"/>
      <c r="AF18" s="7"/>
      <c r="AG18" s="6"/>
      <c r="AH18" s="6"/>
      <c r="AI18" s="6"/>
      <c r="AJ18" s="8"/>
      <c r="AK18" s="6"/>
      <c r="AL18" s="6"/>
      <c r="AM18" s="6"/>
      <c r="AN18" s="6"/>
      <c r="AO18" s="6"/>
      <c r="AP18" s="6"/>
      <c r="AQ18" s="6"/>
    </row>
    <row r="19" spans="1:43" x14ac:dyDescent="0.15">
      <c r="A19">
        <v>160</v>
      </c>
      <c r="B19">
        <v>3.566296227042407</v>
      </c>
      <c r="C19">
        <f t="shared" si="3"/>
        <v>2139.7777362254442</v>
      </c>
      <c r="D19" s="1">
        <f t="shared" si="4"/>
        <v>5.7773998878086994</v>
      </c>
      <c r="E19" s="1">
        <f t="shared" si="5"/>
        <v>278.42408484595398</v>
      </c>
      <c r="F19">
        <f t="shared" si="6"/>
        <v>0.5263215214479281</v>
      </c>
      <c r="G19">
        <f t="shared" si="7"/>
        <v>529</v>
      </c>
      <c r="I19">
        <f t="shared" si="14"/>
        <v>0.5263215214479281</v>
      </c>
      <c r="J19">
        <f t="shared" si="8"/>
        <v>83.527225453786187</v>
      </c>
      <c r="K19">
        <f t="shared" si="0"/>
        <v>9.6289998130144987E-3</v>
      </c>
      <c r="M19">
        <f t="shared" si="9"/>
        <v>6.0674226925107114E-3</v>
      </c>
      <c r="O19">
        <v>1</v>
      </c>
      <c r="Q19" s="6">
        <v>0.89</v>
      </c>
      <c r="R19" s="3">
        <f t="shared" si="15"/>
        <v>19.060795164881288</v>
      </c>
      <c r="S19">
        <f t="shared" si="1"/>
        <v>248.42819517577408</v>
      </c>
      <c r="T19" s="3">
        <f t="shared" si="10"/>
        <v>0.96072504104180234</v>
      </c>
      <c r="U19" s="3">
        <f t="shared" si="16"/>
        <v>0.85504528652720413</v>
      </c>
      <c r="V19" s="3">
        <f t="shared" si="2"/>
        <v>29.423788937472082</v>
      </c>
      <c r="W19" s="3"/>
      <c r="X19" s="3">
        <f t="shared" si="11"/>
        <v>43</v>
      </c>
      <c r="Y19">
        <f t="shared" si="12"/>
        <v>0.10567975451459821</v>
      </c>
      <c r="Z19" s="4">
        <f t="shared" si="13"/>
        <v>1.2288343548209095E-5</v>
      </c>
      <c r="AC19" s="6"/>
      <c r="AD19" s="6"/>
      <c r="AE19" s="6"/>
      <c r="AF19" s="7"/>
      <c r="AG19" s="6"/>
      <c r="AH19" s="6"/>
      <c r="AI19" s="6"/>
      <c r="AJ19" s="8"/>
      <c r="AK19" s="6"/>
      <c r="AL19" s="6"/>
      <c r="AM19" s="6"/>
      <c r="AN19" s="6"/>
      <c r="AO19" s="6"/>
      <c r="AP19" s="6"/>
      <c r="AQ19" s="6"/>
    </row>
    <row r="20" spans="1:43" x14ac:dyDescent="0.15">
      <c r="A20">
        <v>170</v>
      </c>
      <c r="B20">
        <v>6.7940722274823511</v>
      </c>
      <c r="C20">
        <f t="shared" si="3"/>
        <v>4076.4433364894107</v>
      </c>
      <c r="D20" s="1">
        <f t="shared" si="4"/>
        <v>11.006397008521411</v>
      </c>
      <c r="E20" s="1">
        <f t="shared" si="5"/>
        <v>283.2014847337627</v>
      </c>
      <c r="F20">
        <f t="shared" si="6"/>
        <v>0.53535252312620552</v>
      </c>
      <c r="G20">
        <f t="shared" si="7"/>
        <v>529</v>
      </c>
      <c r="I20">
        <f t="shared" si="14"/>
        <v>0.53535252312620552</v>
      </c>
      <c r="J20">
        <f t="shared" si="8"/>
        <v>84.960445420128806</v>
      </c>
      <c r="K20">
        <f t="shared" si="0"/>
        <v>1.8343995014202353E-2</v>
      </c>
      <c r="M20">
        <f t="shared" si="9"/>
        <v>1.1558913052427445E-2</v>
      </c>
      <c r="O20">
        <v>1</v>
      </c>
      <c r="Q20" s="6">
        <v>0.88</v>
      </c>
      <c r="R20" s="3">
        <f t="shared" si="15"/>
        <v>29.318109182957485</v>
      </c>
      <c r="S20">
        <f t="shared" si="1"/>
        <v>473.27507136642066</v>
      </c>
      <c r="T20" s="3">
        <f t="shared" si="10"/>
        <v>1.7746841299997607</v>
      </c>
      <c r="U20" s="3">
        <f t="shared" si="16"/>
        <v>1.5617220343997893</v>
      </c>
      <c r="V20" s="3">
        <f t="shared" si="2"/>
        <v>60.311181665925403</v>
      </c>
      <c r="W20" s="3"/>
      <c r="X20" s="3">
        <f t="shared" si="11"/>
        <v>43</v>
      </c>
      <c r="Y20">
        <f t="shared" si="12"/>
        <v>0.21296209559997137</v>
      </c>
      <c r="Z20" s="4">
        <f t="shared" si="13"/>
        <v>2.4763034372089698E-5</v>
      </c>
      <c r="AC20" s="6"/>
      <c r="AD20" s="6"/>
      <c r="AE20" s="6"/>
      <c r="AF20" s="7"/>
      <c r="AG20" s="6"/>
      <c r="AH20" s="6"/>
      <c r="AI20" s="6"/>
      <c r="AJ20" s="8"/>
      <c r="AK20" s="6"/>
      <c r="AL20" s="6"/>
      <c r="AM20" s="6"/>
      <c r="AN20" s="6"/>
      <c r="AO20" s="6"/>
      <c r="AP20" s="6"/>
      <c r="AQ20" s="6"/>
    </row>
    <row r="21" spans="1:43" x14ac:dyDescent="0.15">
      <c r="A21">
        <v>180</v>
      </c>
      <c r="B21">
        <v>23.2251655427694</v>
      </c>
      <c r="C21">
        <f t="shared" si="3"/>
        <v>13935.09932566164</v>
      </c>
      <c r="D21" s="1">
        <f t="shared" si="4"/>
        <v>37.624768179286427</v>
      </c>
      <c r="E21" s="1">
        <f t="shared" si="5"/>
        <v>293.20788174228409</v>
      </c>
      <c r="F21">
        <f t="shared" si="6"/>
        <v>0.55426820745233285</v>
      </c>
      <c r="G21">
        <f t="shared" si="7"/>
        <v>529</v>
      </c>
      <c r="I21">
        <f t="shared" si="14"/>
        <v>0.55426820745233285</v>
      </c>
      <c r="J21">
        <f t="shared" si="8"/>
        <v>87.96236452268522</v>
      </c>
      <c r="K21">
        <f t="shared" si="0"/>
        <v>6.2707946965477379E-2</v>
      </c>
      <c r="M21">
        <f t="shared" si="9"/>
        <v>3.9513514155940378E-2</v>
      </c>
      <c r="O21">
        <v>1</v>
      </c>
      <c r="Q21" s="6">
        <v>0.5</v>
      </c>
      <c r="R21" s="3">
        <f t="shared" si="15"/>
        <v>60.098219570325433</v>
      </c>
      <c r="S21">
        <f t="shared" si="1"/>
        <v>1617.8650317093163</v>
      </c>
      <c r="T21" s="3">
        <f t="shared" si="10"/>
        <v>5.7227767593044874</v>
      </c>
      <c r="U21" s="3">
        <f t="shared" si="16"/>
        <v>2.8613883796522437</v>
      </c>
      <c r="V21" s="3">
        <f t="shared" si="2"/>
        <v>838.981625639821</v>
      </c>
      <c r="W21" s="3"/>
      <c r="X21" s="3">
        <f t="shared" si="11"/>
        <v>43</v>
      </c>
      <c r="Y21">
        <f t="shared" si="12"/>
        <v>2.8613883796522437</v>
      </c>
      <c r="Z21" s="4">
        <f t="shared" si="13"/>
        <v>3.3271957902933065E-4</v>
      </c>
      <c r="AC21" s="6"/>
      <c r="AD21" s="6"/>
      <c r="AE21" s="6"/>
      <c r="AF21" s="7"/>
      <c r="AG21" s="6"/>
      <c r="AH21" s="6"/>
      <c r="AI21" s="6"/>
      <c r="AJ21" s="8"/>
      <c r="AK21" s="6"/>
      <c r="AL21" s="6"/>
      <c r="AM21" s="6"/>
      <c r="AN21" s="6"/>
      <c r="AO21" s="6"/>
      <c r="AP21" s="6"/>
      <c r="AQ21" s="6"/>
    </row>
    <row r="22" spans="1:43" x14ac:dyDescent="0.15">
      <c r="A22">
        <v>190</v>
      </c>
      <c r="B22">
        <v>6.7940722274823511</v>
      </c>
      <c r="C22">
        <f t="shared" si="3"/>
        <v>4076.4433364894107</v>
      </c>
      <c r="D22" s="1">
        <f t="shared" si="4"/>
        <v>11.006397008521411</v>
      </c>
      <c r="E22" s="1">
        <f t="shared" si="5"/>
        <v>329.83264992157052</v>
      </c>
      <c r="F22">
        <f t="shared" si="6"/>
        <v>0.62350217376478356</v>
      </c>
      <c r="G22">
        <f t="shared" si="7"/>
        <v>529</v>
      </c>
      <c r="I22">
        <f t="shared" si="14"/>
        <v>0.62350217376478356</v>
      </c>
      <c r="J22">
        <f t="shared" si="8"/>
        <v>98.949794976471154</v>
      </c>
      <c r="K22">
        <f t="shared" si="0"/>
        <v>1.8343995014202353E-2</v>
      </c>
      <c r="M22">
        <f t="shared" si="9"/>
        <v>1.1558913052427443E-2</v>
      </c>
      <c r="O22">
        <v>1</v>
      </c>
      <c r="Q22" s="6">
        <v>0.89</v>
      </c>
      <c r="R22" s="3">
        <f t="shared" si="15"/>
        <v>836.12023726016878</v>
      </c>
      <c r="S22">
        <f t="shared" si="1"/>
        <v>473.27507136642066</v>
      </c>
      <c r="T22" s="3">
        <f t="shared" si="10"/>
        <v>3.969877781771892</v>
      </c>
      <c r="U22" s="3">
        <f t="shared" si="16"/>
        <v>3.5331912257769837</v>
      </c>
      <c r="V22" s="3">
        <f t="shared" si="2"/>
        <v>144.03348394892487</v>
      </c>
      <c r="W22" s="3"/>
      <c r="X22" s="3">
        <f t="shared" si="11"/>
        <v>43</v>
      </c>
      <c r="Y22">
        <f t="shared" si="12"/>
        <v>0.43668655599490824</v>
      </c>
      <c r="Z22" s="4">
        <f t="shared" si="13"/>
        <v>5.0777506511035851E-5</v>
      </c>
      <c r="AC22" s="6"/>
      <c r="AD22" s="6"/>
      <c r="AE22" s="6"/>
      <c r="AF22" s="7"/>
      <c r="AG22" s="6"/>
      <c r="AH22" s="6"/>
      <c r="AI22" s="6"/>
      <c r="AJ22" s="8"/>
      <c r="AK22" s="6"/>
      <c r="AL22" s="6"/>
      <c r="AM22" s="6"/>
      <c r="AN22" s="6"/>
      <c r="AO22" s="6"/>
      <c r="AP22" s="6"/>
      <c r="AQ22" s="6"/>
    </row>
    <row r="23" spans="1:43" x14ac:dyDescent="0.15">
      <c r="A23">
        <v>200</v>
      </c>
      <c r="B23">
        <v>3.566296227042407</v>
      </c>
      <c r="C23">
        <f t="shared" si="3"/>
        <v>2139.7777362254442</v>
      </c>
      <c r="D23" s="1">
        <f t="shared" si="4"/>
        <v>5.7773998878086994</v>
      </c>
      <c r="E23" s="1">
        <f t="shared" si="5"/>
        <v>339.83904693009191</v>
      </c>
      <c r="F23">
        <f t="shared" si="6"/>
        <v>0.64241785809091101</v>
      </c>
      <c r="G23">
        <f t="shared" si="7"/>
        <v>529</v>
      </c>
      <c r="I23">
        <f t="shared" si="14"/>
        <v>0.64241785809091101</v>
      </c>
      <c r="J23">
        <f t="shared" si="8"/>
        <v>101.95171407902757</v>
      </c>
      <c r="K23">
        <f t="shared" si="0"/>
        <v>9.6289998130144987E-3</v>
      </c>
      <c r="M23">
        <f t="shared" si="9"/>
        <v>6.0674226925107114E-3</v>
      </c>
      <c r="O23">
        <v>1</v>
      </c>
      <c r="Q23" s="6">
        <v>0.88</v>
      </c>
      <c r="R23" s="3">
        <f t="shared" si="15"/>
        <v>143.59679739292997</v>
      </c>
      <c r="S23">
        <f t="shared" si="1"/>
        <v>248.42819517577408</v>
      </c>
      <c r="T23" s="3">
        <f t="shared" si="10"/>
        <v>1.1535607697527097</v>
      </c>
      <c r="U23" s="3">
        <f t="shared" si="16"/>
        <v>1.0151334773823846</v>
      </c>
      <c r="V23" s="3">
        <f t="shared" si="2"/>
        <v>47.04299910824448</v>
      </c>
      <c r="W23" s="3"/>
      <c r="X23" s="3">
        <f t="shared" si="11"/>
        <v>43</v>
      </c>
      <c r="Y23">
        <f t="shared" si="12"/>
        <v>0.13842729237032514</v>
      </c>
      <c r="Z23" s="4">
        <f t="shared" si="13"/>
        <v>1.6096196787247111E-5</v>
      </c>
      <c r="AC23" s="6"/>
      <c r="AD23" s="6"/>
      <c r="AE23" s="6"/>
      <c r="AF23" s="7"/>
      <c r="AG23" s="6"/>
      <c r="AH23" s="6"/>
      <c r="AI23" s="6"/>
      <c r="AJ23" s="8"/>
      <c r="AK23" s="6"/>
      <c r="AL23" s="6"/>
      <c r="AM23" s="6"/>
      <c r="AN23" s="6"/>
      <c r="AO23" s="6"/>
      <c r="AP23" s="6"/>
      <c r="AQ23" s="6"/>
    </row>
    <row r="24" spans="1:43" x14ac:dyDescent="0.15">
      <c r="A24">
        <v>210</v>
      </c>
      <c r="B24">
        <v>2.5289893390027958</v>
      </c>
      <c r="C24">
        <f t="shared" si="3"/>
        <v>1517.3936034016774</v>
      </c>
      <c r="D24" s="1">
        <f t="shared" si="4"/>
        <v>4.0969627291845292</v>
      </c>
      <c r="E24" s="1">
        <f t="shared" si="5"/>
        <v>344.61644681790062</v>
      </c>
      <c r="F24">
        <f t="shared" si="6"/>
        <v>0.65144885976918832</v>
      </c>
      <c r="G24">
        <f t="shared" si="7"/>
        <v>529</v>
      </c>
      <c r="I24">
        <f t="shared" si="14"/>
        <v>0.65144885976918832</v>
      </c>
      <c r="J24">
        <f t="shared" si="8"/>
        <v>103.38493404537019</v>
      </c>
      <c r="K24">
        <f t="shared" si="0"/>
        <v>6.828271215307549E-3</v>
      </c>
      <c r="M24">
        <f t="shared" si="9"/>
        <v>4.3026283650331116E-3</v>
      </c>
      <c r="O24">
        <v>1</v>
      </c>
      <c r="Q24" s="6">
        <v>0.88</v>
      </c>
      <c r="R24" s="3">
        <f t="shared" si="15"/>
        <v>46.904571815874156</v>
      </c>
      <c r="S24">
        <f t="shared" si="1"/>
        <v>176.16939735493474</v>
      </c>
      <c r="T24" s="3">
        <f t="shared" si="10"/>
        <v>0.64731086177289676</v>
      </c>
      <c r="U24" s="3">
        <f t="shared" si="16"/>
        <v>0.56963355836014917</v>
      </c>
      <c r="V24" s="3">
        <f t="shared" si="2"/>
        <v>26.768876300497059</v>
      </c>
      <c r="W24" s="3"/>
      <c r="X24" s="3">
        <f t="shared" si="11"/>
        <v>43</v>
      </c>
      <c r="Y24">
        <f t="shared" si="12"/>
        <v>7.7677303412747589E-2</v>
      </c>
      <c r="Z24" s="4">
        <f t="shared" si="13"/>
        <v>9.0322445828776268E-6</v>
      </c>
      <c r="AC24" s="6"/>
      <c r="AD24" s="6"/>
      <c r="AE24" s="6"/>
      <c r="AF24" s="7"/>
      <c r="AG24" s="6"/>
      <c r="AH24" s="6"/>
      <c r="AI24" s="6"/>
      <c r="AJ24" s="8"/>
      <c r="AK24" s="6"/>
      <c r="AL24" s="6"/>
      <c r="AM24" s="6"/>
      <c r="AN24" s="6"/>
      <c r="AO24" s="6"/>
      <c r="AP24" s="6"/>
      <c r="AQ24" s="6"/>
    </row>
    <row r="25" spans="1:43" x14ac:dyDescent="0.15">
      <c r="A25">
        <v>220</v>
      </c>
      <c r="B25">
        <v>1.9999922736348068</v>
      </c>
      <c r="C25">
        <f t="shared" si="3"/>
        <v>1199.9953641808841</v>
      </c>
      <c r="D25" s="1">
        <f t="shared" si="4"/>
        <v>3.2399874832883868</v>
      </c>
      <c r="E25" s="1">
        <f t="shared" si="5"/>
        <v>347.71340954708518</v>
      </c>
      <c r="F25">
        <f t="shared" si="6"/>
        <v>0.65730323165800597</v>
      </c>
      <c r="G25">
        <f t="shared" si="7"/>
        <v>529</v>
      </c>
      <c r="I25">
        <f t="shared" si="14"/>
        <v>0.65730323165800597</v>
      </c>
      <c r="J25">
        <f t="shared" si="8"/>
        <v>104.31402286412555</v>
      </c>
      <c r="K25">
        <f t="shared" si="0"/>
        <v>5.3999791388139777E-3</v>
      </c>
      <c r="M25">
        <f t="shared" si="9"/>
        <v>3.4026333577907865E-3</v>
      </c>
      <c r="O25">
        <v>1</v>
      </c>
      <c r="Q25" s="6">
        <v>0.9</v>
      </c>
      <c r="R25" s="3">
        <f t="shared" si="15"/>
        <v>26.69119899708431</v>
      </c>
      <c r="S25">
        <f t="shared" si="1"/>
        <v>139.31946178140063</v>
      </c>
      <c r="T25" s="3">
        <f t="shared" si="10"/>
        <v>0.47743531373933057</v>
      </c>
      <c r="U25" s="3">
        <f t="shared" si="16"/>
        <v>0.42969178236539751</v>
      </c>
      <c r="V25" s="3">
        <f t="shared" si="2"/>
        <v>16.601066077848497</v>
      </c>
      <c r="W25" s="3"/>
      <c r="X25" s="3">
        <f t="shared" si="11"/>
        <v>43</v>
      </c>
      <c r="Y25">
        <f t="shared" si="12"/>
        <v>4.7743531373933057E-2</v>
      </c>
      <c r="Z25" s="4">
        <f t="shared" si="13"/>
        <v>5.5515734155736117E-6</v>
      </c>
      <c r="AC25" s="6"/>
      <c r="AD25" s="6"/>
      <c r="AE25" s="6"/>
      <c r="AF25" s="7"/>
      <c r="AG25" s="6"/>
      <c r="AH25" s="6"/>
      <c r="AI25" s="6"/>
      <c r="AJ25" s="8"/>
      <c r="AK25" s="6"/>
      <c r="AL25" s="6"/>
      <c r="AM25" s="6"/>
      <c r="AN25" s="6"/>
      <c r="AO25" s="6"/>
      <c r="AP25" s="6"/>
      <c r="AQ25" s="6"/>
    </row>
    <row r="26" spans="1:43" x14ac:dyDescent="0.15">
      <c r="A26">
        <v>230</v>
      </c>
      <c r="B26">
        <v>1.6739346613529145</v>
      </c>
      <c r="C26">
        <f t="shared" si="3"/>
        <v>1004.3607968117486</v>
      </c>
      <c r="D26" s="1">
        <f t="shared" si="4"/>
        <v>2.7117741513917215</v>
      </c>
      <c r="E26" s="1">
        <f t="shared" si="5"/>
        <v>349.95339703037354</v>
      </c>
      <c r="F26">
        <f t="shared" si="6"/>
        <v>0.6615376125337874</v>
      </c>
      <c r="G26">
        <f t="shared" si="7"/>
        <v>529</v>
      </c>
      <c r="I26">
        <f t="shared" si="14"/>
        <v>0.6615376125337874</v>
      </c>
      <c r="J26">
        <f t="shared" si="8"/>
        <v>104.98601910911206</v>
      </c>
      <c r="K26">
        <f t="shared" si="0"/>
        <v>4.5196235856528695E-3</v>
      </c>
      <c r="M26">
        <f t="shared" si="9"/>
        <v>2.8479039607138428E-3</v>
      </c>
      <c r="O26">
        <v>1</v>
      </c>
      <c r="Q26" s="6">
        <v>0.94</v>
      </c>
      <c r="R26" s="3">
        <f t="shared" si="15"/>
        <v>16.553322546474565</v>
      </c>
      <c r="S26">
        <f t="shared" si="1"/>
        <v>116.60628850984402</v>
      </c>
      <c r="T26" s="3">
        <f t="shared" si="10"/>
        <v>0.38050669656668962</v>
      </c>
      <c r="U26" s="3">
        <f t="shared" si="16"/>
        <v>0.3576762947726882</v>
      </c>
      <c r="V26" s="3">
        <f t="shared" si="2"/>
        <v>7.9895766633791316</v>
      </c>
      <c r="W26" s="3"/>
      <c r="X26" s="3">
        <f t="shared" si="11"/>
        <v>43</v>
      </c>
      <c r="Y26">
        <f t="shared" si="12"/>
        <v>2.283040179400142E-2</v>
      </c>
      <c r="Z26" s="4">
        <f t="shared" si="13"/>
        <v>2.6546978830234207E-6</v>
      </c>
      <c r="AC26" s="6"/>
      <c r="AD26" s="6"/>
      <c r="AE26" s="6"/>
      <c r="AF26" s="7"/>
      <c r="AG26" s="6"/>
      <c r="AH26" s="6"/>
      <c r="AI26" s="6"/>
      <c r="AJ26" s="8"/>
      <c r="AK26" s="6"/>
      <c r="AL26" s="6"/>
      <c r="AM26" s="6"/>
      <c r="AN26" s="6"/>
      <c r="AO26" s="6"/>
      <c r="AP26" s="6"/>
      <c r="AQ26" s="6"/>
    </row>
    <row r="27" spans="1:43" x14ac:dyDescent="0.15">
      <c r="A27">
        <v>240</v>
      </c>
      <c r="B27">
        <v>1.4505687110946346</v>
      </c>
      <c r="C27">
        <f t="shared" si="3"/>
        <v>870.34122665678069</v>
      </c>
      <c r="D27" s="1">
        <f t="shared" si="4"/>
        <v>2.3499213119733078</v>
      </c>
      <c r="E27" s="1">
        <f t="shared" si="5"/>
        <v>351.66517118176523</v>
      </c>
      <c r="F27">
        <f t="shared" si="6"/>
        <v>0.66477348049483032</v>
      </c>
      <c r="G27">
        <f t="shared" si="7"/>
        <v>529</v>
      </c>
      <c r="I27">
        <f t="shared" si="14"/>
        <v>0.66477348049483032</v>
      </c>
      <c r="J27">
        <f t="shared" si="8"/>
        <v>105.49955135452957</v>
      </c>
      <c r="K27">
        <f t="shared" si="0"/>
        <v>3.9165355199555132E-3</v>
      </c>
      <c r="M27">
        <f t="shared" si="9"/>
        <v>2.4678862759644066E-3</v>
      </c>
      <c r="O27">
        <v>1</v>
      </c>
      <c r="Q27" s="6">
        <v>0.94</v>
      </c>
      <c r="R27" s="3">
        <f t="shared" si="15"/>
        <v>7.9667462615851301</v>
      </c>
      <c r="S27">
        <f t="shared" si="1"/>
        <v>101.04661641485224</v>
      </c>
      <c r="T27" s="3">
        <f t="shared" si="10"/>
        <v>0.30999192302751988</v>
      </c>
      <c r="U27" s="3">
        <f t="shared" si="16"/>
        <v>0.29139240764586866</v>
      </c>
      <c r="V27" s="3">
        <f t="shared" si="2"/>
        <v>6.5408017605862527</v>
      </c>
      <c r="W27" s="3"/>
      <c r="X27" s="3">
        <f t="shared" si="11"/>
        <v>43</v>
      </c>
      <c r="Y27">
        <f t="shared" si="12"/>
        <v>1.8599515381651222E-2</v>
      </c>
      <c r="Z27" s="4">
        <f t="shared" si="13"/>
        <v>2.1627343467036306E-6</v>
      </c>
      <c r="AC27" s="6"/>
      <c r="AD27" s="6"/>
      <c r="AE27" s="6"/>
      <c r="AF27" s="7"/>
      <c r="AG27" s="6"/>
      <c r="AH27" s="6"/>
      <c r="AI27" s="6"/>
      <c r="AJ27" s="8"/>
      <c r="AK27" s="6"/>
      <c r="AL27" s="6"/>
      <c r="AM27" s="6"/>
      <c r="AN27" s="6"/>
      <c r="AO27" s="6"/>
      <c r="AP27" s="6"/>
      <c r="AQ27" s="6"/>
    </row>
    <row r="28" spans="1:43" x14ac:dyDescent="0.15">
      <c r="A28">
        <v>250</v>
      </c>
      <c r="B28">
        <v>1.2868340642328726</v>
      </c>
      <c r="C28">
        <f t="shared" si="3"/>
        <v>772.10043853972354</v>
      </c>
      <c r="D28" s="1">
        <f t="shared" si="4"/>
        <v>2.0846711840572536</v>
      </c>
      <c r="E28" s="1">
        <f t="shared" si="5"/>
        <v>353.01509249373856</v>
      </c>
      <c r="F28">
        <f t="shared" si="6"/>
        <v>0.66732531662332428</v>
      </c>
      <c r="G28">
        <f t="shared" si="7"/>
        <v>529</v>
      </c>
      <c r="I28">
        <f t="shared" si="14"/>
        <v>0.66732531662332428</v>
      </c>
      <c r="J28">
        <f t="shared" si="8"/>
        <v>105.90452774812157</v>
      </c>
      <c r="K28">
        <f t="shared" si="0"/>
        <v>3.4744519734287559E-3</v>
      </c>
      <c r="M28">
        <f t="shared" si="9"/>
        <v>2.1893207141958134E-3</v>
      </c>
      <c r="O28">
        <v>1</v>
      </c>
      <c r="Q28" s="6">
        <v>0.95</v>
      </c>
      <c r="R28" s="3">
        <f t="shared" si="15"/>
        <v>6.5222022452046016</v>
      </c>
      <c r="S28">
        <f t="shared" si="1"/>
        <v>89.640860914461911</v>
      </c>
      <c r="T28" s="3">
        <f t="shared" si="10"/>
        <v>0.27240496285968896</v>
      </c>
      <c r="U28" s="3">
        <f t="shared" si="16"/>
        <v>0.2587847147167045</v>
      </c>
      <c r="V28" s="3">
        <f t="shared" si="2"/>
        <v>4.8081531579833294</v>
      </c>
      <c r="W28" s="3"/>
      <c r="X28" s="3">
        <f t="shared" si="11"/>
        <v>43</v>
      </c>
      <c r="Y28">
        <f t="shared" si="12"/>
        <v>1.3620248142984459E-2</v>
      </c>
      <c r="Z28" s="4">
        <f t="shared" si="13"/>
        <v>1.5837497840679604E-6</v>
      </c>
      <c r="AC28" s="6"/>
      <c r="AD28" s="6"/>
      <c r="AE28" s="6"/>
      <c r="AF28" s="7"/>
      <c r="AG28" s="6"/>
      <c r="AH28" s="6"/>
      <c r="AI28" s="6"/>
      <c r="AJ28" s="8"/>
      <c r="AK28" s="6"/>
      <c r="AL28" s="6"/>
      <c r="AM28" s="6"/>
      <c r="AN28" s="6"/>
      <c r="AO28" s="6"/>
      <c r="AP28" s="6"/>
      <c r="AQ28" s="6"/>
    </row>
    <row r="29" spans="1:43" x14ac:dyDescent="0.15">
      <c r="A29">
        <v>260</v>
      </c>
      <c r="B29">
        <v>1.1610168158247005</v>
      </c>
      <c r="C29">
        <f t="shared" si="3"/>
        <v>696.61008949482027</v>
      </c>
      <c r="D29" s="1">
        <f t="shared" si="4"/>
        <v>1.8808472416360149</v>
      </c>
      <c r="E29" s="1">
        <f t="shared" si="5"/>
        <v>354.09976367779581</v>
      </c>
      <c r="F29">
        <f t="shared" si="6"/>
        <v>0.66937573474063483</v>
      </c>
      <c r="G29">
        <f t="shared" si="7"/>
        <v>529</v>
      </c>
      <c r="I29">
        <f t="shared" si="14"/>
        <v>0.66937573474063483</v>
      </c>
      <c r="J29">
        <f t="shared" si="8"/>
        <v>106.22992910333873</v>
      </c>
      <c r="K29">
        <f t="shared" si="0"/>
        <v>3.1347454027266914E-3</v>
      </c>
      <c r="M29">
        <f t="shared" si="9"/>
        <v>1.9752649040495852E-3</v>
      </c>
      <c r="O29">
        <v>1</v>
      </c>
      <c r="Q29" s="6">
        <v>0.96</v>
      </c>
      <c r="R29" s="3">
        <f t="shared" si="15"/>
        <v>4.7945329098403446</v>
      </c>
      <c r="S29">
        <f t="shared" si="1"/>
        <v>80.876431390348642</v>
      </c>
      <c r="T29" s="3">
        <f t="shared" si="10"/>
        <v>0.24194019055641938</v>
      </c>
      <c r="U29" s="3">
        <f t="shared" si="16"/>
        <v>0.2322625829341626</v>
      </c>
      <c r="V29" s="3">
        <f t="shared" si="2"/>
        <v>3.4268385720075605</v>
      </c>
      <c r="W29" s="3"/>
      <c r="X29" s="3">
        <f t="shared" si="11"/>
        <v>43</v>
      </c>
      <c r="Y29">
        <f t="shared" si="12"/>
        <v>9.6776076222567786E-3</v>
      </c>
      <c r="Z29" s="4">
        <f t="shared" si="13"/>
        <v>1.1253032118903231E-6</v>
      </c>
      <c r="AC29" s="6"/>
      <c r="AD29" s="6"/>
      <c r="AE29" s="6"/>
      <c r="AF29" s="7"/>
      <c r="AG29" s="6"/>
      <c r="AH29" s="6"/>
      <c r="AI29" s="6"/>
      <c r="AJ29" s="8"/>
      <c r="AK29" s="6"/>
      <c r="AL29" s="6"/>
      <c r="AM29" s="6"/>
      <c r="AN29" s="6"/>
      <c r="AO29" s="6"/>
      <c r="AP29" s="6"/>
      <c r="AQ29" s="6"/>
    </row>
    <row r="30" spans="1:43" x14ac:dyDescent="0.15">
      <c r="A30">
        <v>270</v>
      </c>
      <c r="B30">
        <v>1.0609188941714607</v>
      </c>
      <c r="C30">
        <f t="shared" si="3"/>
        <v>636.55133650287644</v>
      </c>
      <c r="D30" s="1">
        <f t="shared" si="4"/>
        <v>1.7186886085577666</v>
      </c>
      <c r="E30" s="1">
        <f t="shared" si="5"/>
        <v>354.9806109194318</v>
      </c>
      <c r="F30">
        <f t="shared" si="6"/>
        <v>0.67104085239968203</v>
      </c>
      <c r="G30">
        <f t="shared" si="7"/>
        <v>529</v>
      </c>
      <c r="I30">
        <f t="shared" si="14"/>
        <v>0.67104085239968203</v>
      </c>
      <c r="J30">
        <f t="shared" si="8"/>
        <v>106.49418327582954</v>
      </c>
      <c r="K30">
        <f t="shared" si="0"/>
        <v>2.8644810142629444E-3</v>
      </c>
      <c r="M30">
        <f t="shared" si="9"/>
        <v>1.8049659825223343E-3</v>
      </c>
      <c r="O30">
        <v>1</v>
      </c>
      <c r="Q30" s="6">
        <v>0.96</v>
      </c>
      <c r="R30" s="3">
        <f t="shared" si="15"/>
        <v>3.4171609643853036</v>
      </c>
      <c r="S30">
        <f t="shared" si="1"/>
        <v>73.90361016798397</v>
      </c>
      <c r="T30" s="3">
        <f t="shared" si="10"/>
        <v>0.21781688563806767</v>
      </c>
      <c r="U30" s="3">
        <f t="shared" si="16"/>
        <v>0.20910421021254497</v>
      </c>
      <c r="V30" s="3">
        <f t="shared" si="2"/>
        <v>3.0928308452947695</v>
      </c>
      <c r="W30" s="3"/>
      <c r="X30" s="3">
        <f t="shared" si="11"/>
        <v>43</v>
      </c>
      <c r="Y30">
        <f t="shared" si="12"/>
        <v>8.7126754255227035E-3</v>
      </c>
      <c r="Z30" s="4">
        <f t="shared" si="13"/>
        <v>1.0131017936654307E-6</v>
      </c>
      <c r="AC30" s="6"/>
      <c r="AD30" s="6"/>
      <c r="AE30" s="6"/>
      <c r="AF30" s="7"/>
      <c r="AG30" s="6"/>
      <c r="AH30" s="6"/>
      <c r="AI30" s="6"/>
      <c r="AJ30" s="8"/>
      <c r="AK30" s="6"/>
      <c r="AL30" s="6"/>
      <c r="AM30" s="6"/>
      <c r="AN30" s="6"/>
      <c r="AO30" s="6"/>
      <c r="AP30" s="6"/>
      <c r="AQ30" s="6"/>
    </row>
    <row r="31" spans="1:43" x14ac:dyDescent="0.15">
      <c r="A31">
        <v>280</v>
      </c>
      <c r="B31">
        <v>0.97913144783072603</v>
      </c>
      <c r="C31">
        <f t="shared" si="3"/>
        <v>587.47886869843558</v>
      </c>
      <c r="D31" s="1">
        <f t="shared" si="4"/>
        <v>1.5861929454857759</v>
      </c>
      <c r="E31" s="1">
        <f t="shared" si="5"/>
        <v>355.69929952798958</v>
      </c>
      <c r="F31">
        <f t="shared" si="6"/>
        <v>0.67239943199998031</v>
      </c>
      <c r="G31">
        <f t="shared" si="7"/>
        <v>529</v>
      </c>
      <c r="I31">
        <f t="shared" si="14"/>
        <v>0.67239943199998031</v>
      </c>
      <c r="J31">
        <f t="shared" si="8"/>
        <v>106.70978985839687</v>
      </c>
      <c r="K31">
        <f t="shared" si="0"/>
        <v>2.6436549091429598E-3</v>
      </c>
      <c r="M31">
        <f t="shared" si="9"/>
        <v>1.6658190983887585E-3</v>
      </c>
      <c r="O31">
        <v>1</v>
      </c>
      <c r="Q31" s="6">
        <v>0.97</v>
      </c>
      <c r="R31" s="3">
        <f t="shared" si="15"/>
        <v>3.0841181698692468</v>
      </c>
      <c r="S31">
        <f t="shared" si="1"/>
        <v>68.206296655888366</v>
      </c>
      <c r="T31" s="3">
        <f t="shared" si="10"/>
        <v>0.20042326459557125</v>
      </c>
      <c r="U31" s="3">
        <f t="shared" si="16"/>
        <v>0.19441056665770409</v>
      </c>
      <c r="V31" s="3">
        <f t="shared" si="2"/>
        <v>2.138712444772735</v>
      </c>
      <c r="W31" s="3"/>
      <c r="X31" s="3">
        <f t="shared" si="11"/>
        <v>43</v>
      </c>
      <c r="Y31">
        <f t="shared" si="12"/>
        <v>6.0126979378671563E-3</v>
      </c>
      <c r="Z31" s="4">
        <f t="shared" si="13"/>
        <v>6.9915092300780887E-7</v>
      </c>
      <c r="AC31" s="6"/>
      <c r="AD31" s="6"/>
      <c r="AE31" s="6"/>
      <c r="AF31" s="7"/>
      <c r="AG31" s="6"/>
      <c r="AH31" s="6"/>
      <c r="AI31" s="6"/>
      <c r="AJ31" s="8"/>
      <c r="AK31" s="6"/>
      <c r="AL31" s="6"/>
      <c r="AM31" s="6"/>
      <c r="AN31" s="6"/>
      <c r="AO31" s="6"/>
      <c r="AP31" s="6"/>
      <c r="AQ31" s="6"/>
    </row>
    <row r="32" spans="1:43" x14ac:dyDescent="0.15">
      <c r="A32">
        <v>290</v>
      </c>
      <c r="B32">
        <v>0.91087986953033218</v>
      </c>
      <c r="C32">
        <f t="shared" si="3"/>
        <v>546.5279217181992</v>
      </c>
      <c r="D32" s="1">
        <f t="shared" si="4"/>
        <v>1.4756253886391377</v>
      </c>
      <c r="E32" s="1">
        <f t="shared" si="5"/>
        <v>356.28549247347536</v>
      </c>
      <c r="F32">
        <f t="shared" si="6"/>
        <v>0.6735075472088381</v>
      </c>
      <c r="G32">
        <f t="shared" si="7"/>
        <v>529</v>
      </c>
      <c r="I32">
        <f t="shared" si="14"/>
        <v>0.6735075472088381</v>
      </c>
      <c r="J32">
        <f t="shared" si="8"/>
        <v>106.88564774204261</v>
      </c>
      <c r="K32">
        <f t="shared" si="0"/>
        <v>2.4593756477318961E-3</v>
      </c>
      <c r="M32">
        <f t="shared" si="9"/>
        <v>1.5497011012803377E-3</v>
      </c>
      <c r="O32">
        <v>1</v>
      </c>
      <c r="Q32" s="6">
        <v>0.98</v>
      </c>
      <c r="R32" s="3">
        <f t="shared" si="15"/>
        <v>2.1326997468348678</v>
      </c>
      <c r="S32">
        <f t="shared" si="1"/>
        <v>63.451891711482922</v>
      </c>
      <c r="T32" s="3">
        <f t="shared" si="10"/>
        <v>0.18407875943250879</v>
      </c>
      <c r="U32" s="3">
        <f t="shared" si="16"/>
        <v>0.18039718424385862</v>
      </c>
      <c r="V32" s="3">
        <f t="shared" si="2"/>
        <v>1.3116918291663542</v>
      </c>
      <c r="W32" s="3"/>
      <c r="X32" s="3">
        <f t="shared" si="11"/>
        <v>43</v>
      </c>
      <c r="Y32">
        <f t="shared" si="12"/>
        <v>3.6815751886501713E-3</v>
      </c>
      <c r="Z32" s="4">
        <f t="shared" si="13"/>
        <v>4.2809013821513619E-7</v>
      </c>
      <c r="AC32" s="6"/>
      <c r="AD32" s="6"/>
      <c r="AE32" s="6"/>
      <c r="AF32" s="7"/>
      <c r="AG32" s="6"/>
      <c r="AH32" s="6"/>
      <c r="AI32" s="6"/>
      <c r="AJ32" s="8"/>
      <c r="AK32" s="6"/>
      <c r="AL32" s="6"/>
      <c r="AM32" s="6"/>
      <c r="AN32" s="6"/>
      <c r="AO32" s="6"/>
      <c r="AP32" s="6"/>
      <c r="AQ32" s="6"/>
    </row>
    <row r="33" spans="1:43" x14ac:dyDescent="0.15">
      <c r="A33">
        <v>300</v>
      </c>
      <c r="B33">
        <v>0.85294055196626772</v>
      </c>
      <c r="C33">
        <f t="shared" si="3"/>
        <v>511.76433117976069</v>
      </c>
      <c r="D33" s="1">
        <f t="shared" si="4"/>
        <v>1.3817636941853539</v>
      </c>
      <c r="E33" s="1">
        <f t="shared" si="5"/>
        <v>356.76111786211447</v>
      </c>
      <c r="F33">
        <f t="shared" si="6"/>
        <v>0.67440665002290068</v>
      </c>
      <c r="G33">
        <f t="shared" si="7"/>
        <v>529</v>
      </c>
      <c r="I33">
        <f t="shared" si="14"/>
        <v>0.67440665002290068</v>
      </c>
      <c r="J33">
        <f t="shared" si="8"/>
        <v>107.02833535863434</v>
      </c>
      <c r="K33">
        <f t="shared" si="0"/>
        <v>2.3029394903089232E-3</v>
      </c>
      <c r="M33">
        <f t="shared" si="9"/>
        <v>1.4511275931373177E-3</v>
      </c>
      <c r="O33">
        <v>1</v>
      </c>
      <c r="Q33" s="6">
        <v>0.98</v>
      </c>
      <c r="R33" s="3">
        <f t="shared" si="15"/>
        <v>1.3080102539777041</v>
      </c>
      <c r="S33">
        <f t="shared" si="1"/>
        <v>59.415838849970221</v>
      </c>
      <c r="T33" s="3">
        <f t="shared" si="10"/>
        <v>0.1702087084709081</v>
      </c>
      <c r="U33" s="3">
        <f t="shared" si="16"/>
        <v>0.16680453430148995</v>
      </c>
      <c r="V33" s="3">
        <f t="shared" si="2"/>
        <v>1.2144769820789565</v>
      </c>
      <c r="W33" s="3"/>
      <c r="X33" s="3">
        <f t="shared" si="11"/>
        <v>43</v>
      </c>
      <c r="Y33">
        <f t="shared" si="12"/>
        <v>3.404174169418156E-3</v>
      </c>
      <c r="Z33" s="4">
        <f t="shared" si="13"/>
        <v>3.958342057462972E-7</v>
      </c>
      <c r="AC33" s="6"/>
      <c r="AD33" s="6"/>
      <c r="AE33" s="6"/>
      <c r="AF33" s="7"/>
      <c r="AG33" s="6"/>
      <c r="AH33" s="6"/>
      <c r="AI33" s="6"/>
      <c r="AJ33" s="8"/>
      <c r="AK33" s="6"/>
      <c r="AL33" s="6"/>
      <c r="AM33" s="6"/>
      <c r="AN33" s="6"/>
      <c r="AO33" s="6"/>
      <c r="AP33" s="6"/>
      <c r="AQ33" s="6"/>
    </row>
    <row r="34" spans="1:43" x14ac:dyDescent="0.15">
      <c r="A34">
        <v>310</v>
      </c>
      <c r="B34">
        <v>0.80305371123135139</v>
      </c>
      <c r="C34">
        <f t="shared" si="3"/>
        <v>481.83222673881085</v>
      </c>
      <c r="D34" s="1">
        <f t="shared" si="4"/>
        <v>1.3009470121947893</v>
      </c>
      <c r="E34" s="1">
        <f t="shared" si="5"/>
        <v>357.14288155629981</v>
      </c>
      <c r="F34">
        <f t="shared" si="6"/>
        <v>0.67512832052230587</v>
      </c>
      <c r="G34">
        <f t="shared" si="7"/>
        <v>529</v>
      </c>
      <c r="I34">
        <f t="shared" si="14"/>
        <v>0.67512832052230587</v>
      </c>
      <c r="J34">
        <f t="shared" si="8"/>
        <v>107.14286446688995</v>
      </c>
      <c r="K34">
        <f t="shared" si="0"/>
        <v>2.1682450203246487E-3</v>
      </c>
      <c r="M34">
        <f t="shared" si="9"/>
        <v>1.3662539510552291E-3</v>
      </c>
      <c r="O34">
        <v>1</v>
      </c>
      <c r="Q34" s="6">
        <v>0.98</v>
      </c>
      <c r="R34" s="3">
        <f t="shared" si="15"/>
        <v>1.2110728079095383</v>
      </c>
      <c r="S34">
        <f t="shared" si="1"/>
        <v>55.940721524375938</v>
      </c>
      <c r="T34" s="3">
        <f t="shared" si="10"/>
        <v>0.16002501319146717</v>
      </c>
      <c r="U34" s="3">
        <f t="shared" si="16"/>
        <v>0.15682451292763783</v>
      </c>
      <c r="V34" s="3">
        <f t="shared" si="2"/>
        <v>1.1430358866457091</v>
      </c>
      <c r="W34" s="3"/>
      <c r="X34" s="3">
        <f t="shared" si="11"/>
        <v>43</v>
      </c>
      <c r="Y34">
        <f t="shared" si="12"/>
        <v>3.2005002638293423E-3</v>
      </c>
      <c r="Z34" s="4">
        <f t="shared" si="13"/>
        <v>3.7215119346852817E-7</v>
      </c>
      <c r="AC34" s="6"/>
      <c r="AD34" s="6"/>
      <c r="AE34" s="6"/>
      <c r="AF34" s="7"/>
      <c r="AG34" s="6"/>
      <c r="AH34" s="6"/>
      <c r="AI34" s="6"/>
      <c r="AJ34" s="8"/>
      <c r="AK34" s="6"/>
      <c r="AL34" s="6"/>
      <c r="AM34" s="6"/>
      <c r="AN34" s="6"/>
      <c r="AO34" s="6"/>
      <c r="AP34" s="6"/>
      <c r="AQ34" s="6"/>
    </row>
    <row r="35" spans="1:43" x14ac:dyDescent="0.15">
      <c r="A35">
        <v>320</v>
      </c>
      <c r="B35">
        <v>0.75958535814229589</v>
      </c>
      <c r="C35">
        <f t="shared" si="3"/>
        <v>455.75121488537752</v>
      </c>
      <c r="D35" s="1">
        <f t="shared" si="4"/>
        <v>1.2305282801905195</v>
      </c>
      <c r="E35" s="1">
        <f t="shared" si="5"/>
        <v>357.44382856849461</v>
      </c>
      <c r="F35">
        <f t="shared" si="6"/>
        <v>0.67569721846596331</v>
      </c>
      <c r="G35">
        <f t="shared" si="7"/>
        <v>529</v>
      </c>
      <c r="I35">
        <f t="shared" si="14"/>
        <v>0.67569721846596331</v>
      </c>
      <c r="J35">
        <f t="shared" si="8"/>
        <v>107.23314857054838</v>
      </c>
      <c r="K35">
        <f t="shared" si="0"/>
        <v>2.0508804669841993E-3</v>
      </c>
      <c r="M35">
        <f t="shared" si="9"/>
        <v>1.292300231243982E-3</v>
      </c>
      <c r="O35">
        <v>1</v>
      </c>
      <c r="Q35" s="6">
        <v>0.98</v>
      </c>
      <c r="R35" s="3">
        <f t="shared" si="15"/>
        <v>1.1398353863818798</v>
      </c>
      <c r="S35">
        <f t="shared" si="1"/>
        <v>52.912716048192337</v>
      </c>
      <c r="T35" s="3">
        <f t="shared" si="10"/>
        <v>0.15121970814560165</v>
      </c>
      <c r="U35" s="3">
        <f t="shared" si="16"/>
        <v>0.14819531398268962</v>
      </c>
      <c r="V35" s="3">
        <f t="shared" si="2"/>
        <v>1.0810510286914836</v>
      </c>
      <c r="W35" s="3"/>
      <c r="X35" s="3">
        <f t="shared" si="11"/>
        <v>43</v>
      </c>
      <c r="Y35">
        <f t="shared" si="12"/>
        <v>3.0243941629120308E-3</v>
      </c>
      <c r="Z35" s="4">
        <f>$Z$1*(T35-U35)/43</f>
        <v>3.5167373987349196E-7</v>
      </c>
      <c r="AC35" s="6"/>
      <c r="AD35" s="6"/>
      <c r="AE35" s="6"/>
      <c r="AF35" s="7"/>
      <c r="AG35" s="6"/>
      <c r="AH35" s="6"/>
      <c r="AI35" s="6"/>
      <c r="AJ35" s="8"/>
      <c r="AK35" s="6"/>
      <c r="AL35" s="6"/>
      <c r="AM35" s="6"/>
      <c r="AN35" s="6"/>
      <c r="AO35" s="6"/>
      <c r="AP35" s="6"/>
      <c r="AQ35" s="6"/>
    </row>
    <row r="36" spans="1:43" x14ac:dyDescent="0.15">
      <c r="A36">
        <v>330</v>
      </c>
      <c r="B36">
        <v>0.72132287980151188</v>
      </c>
      <c r="C36">
        <f t="shared" si="3"/>
        <v>432.79372788090711</v>
      </c>
      <c r="D36" s="1">
        <f t="shared" si="4"/>
        <v>1.1685430652784492</v>
      </c>
      <c r="E36" s="1">
        <f t="shared" si="5"/>
        <v>357.67435684868514</v>
      </c>
      <c r="F36">
        <f t="shared" si="6"/>
        <v>0.67613299971396057</v>
      </c>
      <c r="G36">
        <f t="shared" si="7"/>
        <v>529</v>
      </c>
      <c r="I36">
        <f t="shared" si="14"/>
        <v>0.67613299971396057</v>
      </c>
      <c r="J36">
        <f t="shared" si="8"/>
        <v>107.30230705460554</v>
      </c>
      <c r="K36">
        <f t="shared" si="0"/>
        <v>1.947571775464082E-3</v>
      </c>
      <c r="M36">
        <f t="shared" si="9"/>
        <v>1.2272033871859372E-3</v>
      </c>
      <c r="O36">
        <v>1</v>
      </c>
      <c r="Q36" s="6">
        <v>0.98</v>
      </c>
      <c r="R36" s="3">
        <f t="shared" si="15"/>
        <v>1.0780266345285716</v>
      </c>
      <c r="S36">
        <f t="shared" si="1"/>
        <v>50.247351806973313</v>
      </c>
      <c r="T36" s="3">
        <f t="shared" si="10"/>
        <v>0.14349750676483411</v>
      </c>
      <c r="U36" s="3">
        <f t="shared" si="16"/>
        <v>0.14062755662953744</v>
      </c>
      <c r="V36" s="3">
        <f t="shared" si="2"/>
        <v>1.0265075688300342</v>
      </c>
      <c r="W36" s="3"/>
      <c r="X36" s="3">
        <f t="shared" si="11"/>
        <v>43</v>
      </c>
      <c r="Y36">
        <f t="shared" si="12"/>
        <v>2.8699501352966728E-3</v>
      </c>
      <c r="Z36" s="4">
        <f t="shared" si="13"/>
        <v>3.3371513201124105E-7</v>
      </c>
      <c r="AC36" s="6"/>
      <c r="AD36" s="6"/>
      <c r="AE36" s="6"/>
      <c r="AF36" s="7"/>
      <c r="AG36" s="6"/>
      <c r="AH36" s="6"/>
      <c r="AI36" s="6"/>
      <c r="AJ36" s="8"/>
      <c r="AK36" s="6"/>
      <c r="AL36" s="6"/>
      <c r="AM36" s="6"/>
      <c r="AN36" s="6"/>
      <c r="AO36" s="6"/>
      <c r="AP36" s="6"/>
      <c r="AQ36" s="6"/>
    </row>
    <row r="37" spans="1:43" x14ac:dyDescent="0.15">
      <c r="A37">
        <v>340</v>
      </c>
      <c r="B37">
        <v>0.68734623887041857</v>
      </c>
      <c r="C37">
        <f t="shared" si="3"/>
        <v>412.40774332225112</v>
      </c>
      <c r="D37" s="1">
        <f t="shared" si="4"/>
        <v>1.1135009069700781</v>
      </c>
      <c r="E37" s="1">
        <f t="shared" si="5"/>
        <v>357.84289991396361</v>
      </c>
      <c r="F37">
        <f t="shared" si="6"/>
        <v>0.67645160664265336</v>
      </c>
      <c r="G37">
        <f t="shared" si="7"/>
        <v>529</v>
      </c>
      <c r="I37">
        <f t="shared" si="14"/>
        <v>0.67645160664265336</v>
      </c>
      <c r="J37">
        <f t="shared" si="8"/>
        <v>107.35286997418908</v>
      </c>
      <c r="K37">
        <f t="shared" si="0"/>
        <v>1.85583484495013E-3</v>
      </c>
      <c r="M37">
        <f t="shared" si="9"/>
        <v>1.1693981379647955E-3</v>
      </c>
      <c r="O37">
        <v>1</v>
      </c>
      <c r="Q37" s="6">
        <v>0.99</v>
      </c>
      <c r="R37" s="3">
        <f t="shared" si="15"/>
        <v>1.0236376186947376</v>
      </c>
      <c r="S37">
        <f t="shared" si="1"/>
        <v>47.880538999713359</v>
      </c>
      <c r="T37" s="3">
        <f t="shared" si="10"/>
        <v>0.13666381708332387</v>
      </c>
      <c r="U37" s="3">
        <f t="shared" si="16"/>
        <v>0.13529717891249063</v>
      </c>
      <c r="V37" s="3">
        <f t="shared" si="2"/>
        <v>0.48904176618408135</v>
      </c>
      <c r="W37" s="3"/>
      <c r="X37" s="3">
        <f t="shared" si="11"/>
        <v>43</v>
      </c>
      <c r="Y37">
        <f t="shared" si="12"/>
        <v>1.3666381708332398E-3</v>
      </c>
      <c r="Z37" s="4">
        <f t="shared" si="13"/>
        <v>1.5891141521316742E-7</v>
      </c>
      <c r="AC37" s="6"/>
      <c r="AD37" s="6"/>
      <c r="AE37" s="6"/>
      <c r="AF37" s="7"/>
      <c r="AG37" s="6"/>
      <c r="AH37" s="6"/>
      <c r="AI37" s="6"/>
      <c r="AJ37" s="8"/>
      <c r="AK37" s="6"/>
      <c r="AL37" s="6"/>
      <c r="AM37" s="6"/>
      <c r="AN37" s="6"/>
      <c r="AO37" s="6"/>
      <c r="AP37" s="6"/>
      <c r="AQ37" s="6"/>
    </row>
    <row r="38" spans="1:43" x14ac:dyDescent="0.15">
      <c r="A38">
        <v>350</v>
      </c>
      <c r="B38">
        <v>0.6569439452949738</v>
      </c>
      <c r="C38">
        <f t="shared" si="3"/>
        <v>394.16636717698429</v>
      </c>
      <c r="D38" s="1">
        <f t="shared" si="4"/>
        <v>1.0642491913778578</v>
      </c>
      <c r="E38" s="1">
        <f t="shared" si="5"/>
        <v>357.95640082093371</v>
      </c>
      <c r="F38">
        <f t="shared" si="6"/>
        <v>0.67666616412274805</v>
      </c>
      <c r="G38">
        <f t="shared" si="7"/>
        <v>529</v>
      </c>
      <c r="I38">
        <f t="shared" si="14"/>
        <v>0.67666616412274805</v>
      </c>
      <c r="J38">
        <f t="shared" si="8"/>
        <v>107.38692024628011</v>
      </c>
      <c r="K38">
        <f t="shared" si="0"/>
        <v>1.7737486522964297E-3</v>
      </c>
      <c r="M38">
        <f t="shared" si="9"/>
        <v>1.1176740090084623E-3</v>
      </c>
      <c r="O38">
        <v>1</v>
      </c>
      <c r="Q38" s="6">
        <v>0.99</v>
      </c>
      <c r="R38" s="3">
        <f t="shared" si="15"/>
        <v>0.48767512801324808</v>
      </c>
      <c r="S38">
        <f t="shared" si="1"/>
        <v>45.762715229247888</v>
      </c>
      <c r="T38" s="3">
        <f t="shared" si="10"/>
        <v>0.12920677001777575</v>
      </c>
      <c r="U38" s="3">
        <f t="shared" si="16"/>
        <v>0.12791470231759799</v>
      </c>
      <c r="V38" s="3">
        <f t="shared" si="2"/>
        <v>0.46250390357261117</v>
      </c>
      <c r="W38" s="3"/>
      <c r="X38" s="3">
        <f t="shared" si="11"/>
        <v>43</v>
      </c>
      <c r="Y38">
        <f t="shared" si="12"/>
        <v>1.292067700177757E-3</v>
      </c>
      <c r="Z38" s="4">
        <f t="shared" si="13"/>
        <v>1.5024043025322757E-7</v>
      </c>
      <c r="AC38" s="6"/>
      <c r="AD38" s="6"/>
      <c r="AE38" s="6"/>
      <c r="AF38" s="7"/>
      <c r="AG38" s="6"/>
      <c r="AH38" s="6"/>
      <c r="AI38" s="6"/>
      <c r="AJ38" s="8"/>
      <c r="AK38" s="6"/>
      <c r="AL38" s="6"/>
      <c r="AM38" s="6"/>
      <c r="AN38" s="6"/>
      <c r="AO38" s="6"/>
      <c r="AP38" s="6"/>
      <c r="AQ38" s="6"/>
    </row>
    <row r="39" spans="1:43" x14ac:dyDescent="0.15">
      <c r="D39" s="1">
        <f>SUM(D3:D38)</f>
        <v>129.02065001231159</v>
      </c>
      <c r="K39">
        <f t="shared" si="0"/>
        <v>0.21503441668718598</v>
      </c>
      <c r="Q39" s="6">
        <f>AVERAGE(Q3:Q38)</f>
        <v>0.93305555555555564</v>
      </c>
      <c r="S39">
        <f t="shared" si="1"/>
        <v>5547.887950529398</v>
      </c>
      <c r="X39" s="3">
        <f>SUM(X3:X38)</f>
        <v>1548</v>
      </c>
      <c r="Y39">
        <f>SUM(Y3:Y38)</f>
        <v>4.2969016984572477</v>
      </c>
      <c r="Z39" s="4">
        <f>AVERAGE(Z3:Z38)</f>
        <v>1.387888145496527E-5</v>
      </c>
      <c r="AC39" s="6"/>
      <c r="AD39" s="6"/>
      <c r="AE39" s="6"/>
      <c r="AF39" s="7"/>
      <c r="AG39" s="6"/>
      <c r="AH39" s="6"/>
      <c r="AI39" s="6"/>
      <c r="AJ39" s="8"/>
      <c r="AK39" s="6"/>
      <c r="AL39" s="6"/>
      <c r="AM39" s="6"/>
      <c r="AN39" s="6"/>
      <c r="AO39" s="6"/>
      <c r="AP39" s="6"/>
      <c r="AQ39" s="6"/>
    </row>
    <row r="40" spans="1:43" x14ac:dyDescent="0.15">
      <c r="D40" t="s">
        <v>24</v>
      </c>
      <c r="E40" s="1">
        <f>((E38-E3)/0.1)/3600</f>
        <v>0.25821222450259362</v>
      </c>
      <c r="AC40" s="6"/>
      <c r="AD40" s="6"/>
      <c r="AE40" s="6"/>
      <c r="AF40" s="7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15">
      <c r="X41" t="s">
        <v>25</v>
      </c>
      <c r="Y41" s="5">
        <f>1-(Y39/X39)</f>
        <v>0.99722422370900698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15">
      <c r="X42" t="s">
        <v>26</v>
      </c>
      <c r="Y42" s="5">
        <f>(1-Y41)*43</f>
        <v>0.11935838051269965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15">
      <c r="X43" t="s">
        <v>27</v>
      </c>
      <c r="Y43" s="5">
        <f>(Y42/43)*0.43</f>
        <v>1.1935838051269966E-3</v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15"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15"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15"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17" sqref="F17"/>
    </sheetView>
  </sheetViews>
  <sheetFormatPr defaultRowHeight="11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Ny Ellebjergn</vt:lpstr>
      <vt:lpstr>Sheet1</vt:lpstr>
      <vt:lpstr>Sheet2</vt:lpstr>
      <vt:lpstr>Sheet3</vt:lpstr>
    </vt:vector>
  </TitlesOfParts>
  <Company>COWI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Michelsen</dc:creator>
  <cp:lastModifiedBy>Flemming Lehnert Johansen</cp:lastModifiedBy>
  <dcterms:created xsi:type="dcterms:W3CDTF">2016-04-18T12:29:47Z</dcterms:created>
  <dcterms:modified xsi:type="dcterms:W3CDTF">2023-02-24T11:14:41Z</dcterms:modified>
</cp:coreProperties>
</file>